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75" windowWidth="11355" windowHeight="79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Sheet1!$4:$5</definedName>
  </definedNames>
  <calcPr calcId="125725" fullCalcOnLoad="1"/>
</workbook>
</file>

<file path=xl/calcChain.xml><?xml version="1.0" encoding="utf-8"?>
<calcChain xmlns="http://schemas.openxmlformats.org/spreadsheetml/2006/main">
  <c r="B20" i="1"/>
  <c r="C20"/>
  <c r="D10"/>
  <c r="C45"/>
  <c r="B71"/>
  <c r="B51"/>
  <c r="C49"/>
  <c r="C44"/>
  <c r="B40"/>
  <c r="C39"/>
  <c r="B35"/>
  <c r="C34"/>
  <c r="B30"/>
  <c r="C29"/>
  <c r="B10"/>
  <c r="C9"/>
  <c r="C105"/>
  <c r="C106"/>
  <c r="B101"/>
  <c r="C100"/>
  <c r="B96"/>
  <c r="C95"/>
  <c r="B91"/>
  <c r="C91"/>
  <c r="C90"/>
  <c r="B86"/>
  <c r="C86"/>
  <c r="C85"/>
  <c r="B81"/>
  <c r="C81"/>
  <c r="C80"/>
  <c r="B76"/>
  <c r="C76"/>
  <c r="C75"/>
  <c r="C70"/>
  <c r="B66"/>
  <c r="C66"/>
  <c r="C65"/>
  <c r="B61"/>
  <c r="C60"/>
  <c r="C61"/>
  <c r="C56"/>
  <c r="C51"/>
  <c r="C101"/>
  <c r="C40"/>
  <c r="C35"/>
  <c r="C30"/>
  <c r="B106"/>
  <c r="X112"/>
  <c r="V112"/>
  <c r="B56"/>
  <c r="B25"/>
  <c r="C25"/>
  <c r="Y25"/>
  <c r="AA25"/>
  <c r="B15"/>
  <c r="C15"/>
  <c r="P50"/>
  <c r="D50"/>
  <c r="P9"/>
  <c r="P8"/>
  <c r="V111"/>
  <c r="W111"/>
  <c r="X111"/>
  <c r="Z111"/>
  <c r="U111"/>
  <c r="T111"/>
  <c r="S111"/>
  <c r="R111"/>
  <c r="Q111"/>
  <c r="H111"/>
  <c r="I111"/>
  <c r="J111"/>
  <c r="K111"/>
  <c r="L111"/>
  <c r="M111"/>
  <c r="N111"/>
  <c r="O111"/>
  <c r="G111"/>
  <c r="Z110"/>
  <c r="V110"/>
  <c r="W110"/>
  <c r="X110"/>
  <c r="U110"/>
  <c r="R110"/>
  <c r="S110"/>
  <c r="T110"/>
  <c r="Q110"/>
  <c r="H110"/>
  <c r="I110"/>
  <c r="J110"/>
  <c r="K110"/>
  <c r="L110"/>
  <c r="M110"/>
  <c r="N110"/>
  <c r="O110"/>
  <c r="G110"/>
  <c r="C111"/>
  <c r="B111"/>
  <c r="C110"/>
  <c r="B110"/>
  <c r="P100"/>
  <c r="D100"/>
  <c r="P95"/>
  <c r="P90"/>
  <c r="P85"/>
  <c r="P80"/>
  <c r="P75"/>
  <c r="P70"/>
  <c r="P65"/>
  <c r="P60"/>
  <c r="D60"/>
  <c r="Y60"/>
  <c r="AA60"/>
  <c r="P55"/>
  <c r="D55"/>
  <c r="Y55"/>
  <c r="AA55"/>
  <c r="D49"/>
  <c r="P49"/>
  <c r="P44"/>
  <c r="D44"/>
  <c r="Y44"/>
  <c r="AA44"/>
  <c r="P38"/>
  <c r="D38"/>
  <c r="P39"/>
  <c r="D39"/>
  <c r="Y39"/>
  <c r="AA39"/>
  <c r="P34"/>
  <c r="D34"/>
  <c r="Y34"/>
  <c r="AA34"/>
  <c r="P94"/>
  <c r="P89"/>
  <c r="P79"/>
  <c r="P74"/>
  <c r="P69"/>
  <c r="P64"/>
  <c r="P59"/>
  <c r="D59"/>
  <c r="P54"/>
  <c r="D54"/>
  <c r="P48"/>
  <c r="D48"/>
  <c r="P43"/>
  <c r="D43"/>
  <c r="P28"/>
  <c r="D28"/>
  <c r="P33"/>
  <c r="D33"/>
  <c r="D18"/>
  <c r="D20"/>
  <c r="Y50"/>
  <c r="AA50"/>
  <c r="P105"/>
  <c r="D65"/>
  <c r="Y65"/>
  <c r="AA65"/>
  <c r="D9"/>
  <c r="D14"/>
  <c r="Y14"/>
  <c r="P19"/>
  <c r="D24"/>
  <c r="Y24"/>
  <c r="AA24"/>
  <c r="P29"/>
  <c r="D29"/>
  <c r="Y49"/>
  <c r="AA49"/>
  <c r="D70"/>
  <c r="Y70"/>
  <c r="AA70"/>
  <c r="D75"/>
  <c r="Y75"/>
  <c r="AA75"/>
  <c r="D80"/>
  <c r="Y80"/>
  <c r="AA80"/>
  <c r="D85"/>
  <c r="Y85"/>
  <c r="AA85"/>
  <c r="D90"/>
  <c r="Y90"/>
  <c r="AA90"/>
  <c r="D95"/>
  <c r="Y95"/>
  <c r="AA95"/>
  <c r="P84"/>
  <c r="D84"/>
  <c r="P104"/>
  <c r="D104"/>
  <c r="Y104"/>
  <c r="AA104"/>
  <c r="P99"/>
  <c r="D74"/>
  <c r="D76"/>
  <c r="D8"/>
  <c r="D13"/>
  <c r="D15"/>
  <c r="D23"/>
  <c r="Y23"/>
  <c r="AA23"/>
  <c r="Y13"/>
  <c r="AA13"/>
  <c r="Y18"/>
  <c r="AA18"/>
  <c r="D69"/>
  <c r="D71"/>
  <c r="D79"/>
  <c r="D81"/>
  <c r="D105"/>
  <c r="D106"/>
  <c r="D94"/>
  <c r="Y94"/>
  <c r="AA94"/>
  <c r="D64"/>
  <c r="D66"/>
  <c r="D89"/>
  <c r="D91"/>
  <c r="D99"/>
  <c r="Y99"/>
  <c r="AA99"/>
  <c r="D19"/>
  <c r="Y19"/>
  <c r="AA19"/>
  <c r="Y8"/>
  <c r="Y9"/>
  <c r="AA9"/>
  <c r="P110"/>
  <c r="P111"/>
  <c r="AA8"/>
  <c r="B112"/>
  <c r="C10"/>
  <c r="Y89"/>
  <c r="AA89"/>
  <c r="Y64"/>
  <c r="AA64"/>
  <c r="Y79"/>
  <c r="AA79"/>
  <c r="D101"/>
  <c r="Y101"/>
  <c r="AA101"/>
  <c r="Y100"/>
  <c r="AA100"/>
  <c r="D96"/>
  <c r="Y105"/>
  <c r="AA105"/>
  <c r="Y69"/>
  <c r="AA69"/>
  <c r="C96"/>
  <c r="C71"/>
  <c r="Y71"/>
  <c r="AA71"/>
  <c r="Y106"/>
  <c r="AA106"/>
  <c r="Y74"/>
  <c r="AA74"/>
  <c r="Y96"/>
  <c r="AA96"/>
  <c r="Y10"/>
  <c r="AA10"/>
  <c r="Y76"/>
  <c r="AA76"/>
  <c r="Y66"/>
  <c r="AA66"/>
  <c r="Y91"/>
  <c r="AA91"/>
  <c r="Y29"/>
  <c r="AA29"/>
  <c r="D111"/>
  <c r="AA14"/>
  <c r="Y33"/>
  <c r="AA33"/>
  <c r="D35"/>
  <c r="Y35"/>
  <c r="AA35"/>
  <c r="Y43"/>
  <c r="AA43"/>
  <c r="D45"/>
  <c r="Y45"/>
  <c r="AA45"/>
  <c r="Y54"/>
  <c r="AA54"/>
  <c r="D56"/>
  <c r="Y56"/>
  <c r="AA56"/>
  <c r="Y38"/>
  <c r="AA38"/>
  <c r="D40"/>
  <c r="Y40"/>
  <c r="AA40"/>
  <c r="Y15"/>
  <c r="C112"/>
  <c r="Y81"/>
  <c r="AA81"/>
  <c r="Y84"/>
  <c r="AA84"/>
  <c r="D86"/>
  <c r="Y86"/>
  <c r="AA86"/>
  <c r="Y28"/>
  <c r="D110"/>
  <c r="D30"/>
  <c r="Y30"/>
  <c r="AA30"/>
  <c r="D51"/>
  <c r="Y51"/>
  <c r="AA51"/>
  <c r="Y48"/>
  <c r="AA48"/>
  <c r="Y59"/>
  <c r="AA59"/>
  <c r="D61"/>
  <c r="Y61"/>
  <c r="AA61"/>
  <c r="AA111"/>
  <c r="D112"/>
  <c r="Y20"/>
  <c r="AA20"/>
  <c r="AA15"/>
  <c r="AA112"/>
  <c r="Y112"/>
  <c r="AA28"/>
  <c r="AA110"/>
  <c r="Y110"/>
  <c r="Y111"/>
</calcChain>
</file>

<file path=xl/sharedStrings.xml><?xml version="1.0" encoding="utf-8"?>
<sst xmlns="http://schemas.openxmlformats.org/spreadsheetml/2006/main" count="123" uniqueCount="62">
  <si>
    <t xml:space="preserve">    </t>
  </si>
  <si>
    <t>sodra</t>
  </si>
  <si>
    <t>iš jų:</t>
  </si>
  <si>
    <t>mityba</t>
  </si>
  <si>
    <t>medik.</t>
  </si>
  <si>
    <t>elektra</t>
  </si>
  <si>
    <t>ryšiai</t>
  </si>
  <si>
    <t>transp.</t>
  </si>
  <si>
    <t>kt.prekės</t>
  </si>
  <si>
    <t>kvalifik.</t>
  </si>
  <si>
    <t>pašalpos</t>
  </si>
  <si>
    <t>IŠ VISO</t>
  </si>
  <si>
    <t>Administracija</t>
  </si>
  <si>
    <t>parama</t>
  </si>
  <si>
    <t>Tarybos nariai</t>
  </si>
  <si>
    <t>Kultūros centras</t>
  </si>
  <si>
    <t>Krašto muziejus</t>
  </si>
  <si>
    <t>Viešoji biblioteka</t>
  </si>
  <si>
    <t>Kūno kult.ir sporto c</t>
  </si>
  <si>
    <t>Soc. paramos centr.</t>
  </si>
  <si>
    <t>Juodupės seniūn.</t>
  </si>
  <si>
    <t>Jūžintų seniūn.</t>
  </si>
  <si>
    <t>Kamajų seniūn.</t>
  </si>
  <si>
    <t>Kazliškio seniūn.</t>
  </si>
  <si>
    <t>Kriaunų seniūn.</t>
  </si>
  <si>
    <t>Obelių seniūn.</t>
  </si>
  <si>
    <t>Pandėlio seniūn.</t>
  </si>
  <si>
    <t>Panemunėlio seniūn.</t>
  </si>
  <si>
    <t>Rokiškio kaim. sen.</t>
  </si>
  <si>
    <t>Rokiškio miesto sen.</t>
  </si>
  <si>
    <t>Kontrolieriaus tarn.</t>
  </si>
  <si>
    <t>IŠ VISO:</t>
  </si>
  <si>
    <t>prekių ir</t>
  </si>
  <si>
    <t>pasl.naud.</t>
  </si>
  <si>
    <t xml:space="preserve">darbo </t>
  </si>
  <si>
    <t>užmok.</t>
  </si>
  <si>
    <t>spaud.</t>
  </si>
  <si>
    <t>komand.</t>
  </si>
  <si>
    <t>vieš. ūkis</t>
  </si>
  <si>
    <t>ilg.t. rem.</t>
  </si>
  <si>
    <t>kt.pasl.</t>
  </si>
  <si>
    <t>ilg.turt.</t>
  </si>
  <si>
    <t>įsigij.</t>
  </si>
  <si>
    <t>IŠLAIDŲ</t>
  </si>
  <si>
    <t>ASGNAV.</t>
  </si>
  <si>
    <t>darbd.soc.</t>
  </si>
  <si>
    <t>moksl.</t>
  </si>
  <si>
    <t>vežimas</t>
  </si>
  <si>
    <t>aprang.</t>
  </si>
  <si>
    <t>komun.</t>
  </si>
  <si>
    <t>pasl.</t>
  </si>
  <si>
    <t>šildym.</t>
  </si>
  <si>
    <t>vand.</t>
  </si>
  <si>
    <t>Įstaiga</t>
  </si>
  <si>
    <t>Priešgaisr. tarn. SF</t>
  </si>
  <si>
    <t>Turizmo ir tradic. amatų c.</t>
  </si>
  <si>
    <t>šiukšl.</t>
  </si>
  <si>
    <t>2016 METŲ BIUDŽETO PROJEKTAS</t>
  </si>
  <si>
    <t xml:space="preserve"> 2015 m. patvirt.planas</t>
  </si>
  <si>
    <t xml:space="preserve"> 2016 m. poreikis</t>
  </si>
  <si>
    <t>Įsisk.2015.12.31</t>
  </si>
  <si>
    <t xml:space="preserve"> Siūloma skirti </t>
  </si>
</sst>
</file>

<file path=xl/styles.xml><?xml version="1.0" encoding="utf-8"?>
<styleSheet xmlns="http://schemas.openxmlformats.org/spreadsheetml/2006/main">
  <numFmts count="2">
    <numFmt numFmtId="172" formatCode="0.0"/>
    <numFmt numFmtId="173" formatCode="#,##0.0"/>
  </numFmts>
  <fonts count="8">
    <font>
      <sz val="10"/>
      <name val="Arial"/>
      <charset val="186"/>
    </font>
    <font>
      <b/>
      <sz val="11"/>
      <name val="Arial"/>
      <family val="2"/>
      <charset val="186"/>
    </font>
    <font>
      <b/>
      <sz val="10"/>
      <name val="Arial"/>
      <family val="2"/>
      <charset val="186"/>
    </font>
    <font>
      <i/>
      <sz val="10"/>
      <name val="Arial"/>
      <family val="2"/>
      <charset val="186"/>
    </font>
    <font>
      <sz val="8"/>
      <name val="Arial"/>
      <family val="2"/>
      <charset val="186"/>
    </font>
    <font>
      <sz val="8"/>
      <name val="Arial"/>
      <charset val="186"/>
    </font>
    <font>
      <sz val="9"/>
      <name val="Arial"/>
      <charset val="186"/>
    </font>
    <font>
      <sz val="9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2" xfId="0" applyFont="1" applyBorder="1"/>
    <xf numFmtId="0" fontId="3" fillId="0" borderId="1" xfId="0" applyFont="1" applyBorder="1"/>
    <xf numFmtId="0" fontId="2" fillId="0" borderId="1" xfId="0" applyFont="1" applyBorder="1"/>
    <xf numFmtId="172" fontId="0" fillId="0" borderId="1" xfId="0" applyNumberFormat="1" applyBorder="1"/>
    <xf numFmtId="172" fontId="0" fillId="0" borderId="2" xfId="0" applyNumberFormat="1" applyBorder="1"/>
    <xf numFmtId="173" fontId="0" fillId="0" borderId="1" xfId="0" applyNumberFormat="1" applyBorder="1"/>
    <xf numFmtId="0" fontId="4" fillId="0" borderId="4" xfId="0" applyFont="1" applyBorder="1"/>
    <xf numFmtId="0" fontId="5" fillId="0" borderId="2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4" fillId="0" borderId="6" xfId="0" applyFont="1" applyBorder="1"/>
    <xf numFmtId="0" fontId="6" fillId="0" borderId="6" xfId="0" applyFont="1" applyBorder="1"/>
    <xf numFmtId="0" fontId="5" fillId="0" borderId="6" xfId="0" applyFont="1" applyBorder="1"/>
    <xf numFmtId="0" fontId="0" fillId="2" borderId="1" xfId="0" applyFill="1" applyBorder="1"/>
    <xf numFmtId="172" fontId="0" fillId="2" borderId="1" xfId="0" applyNumberFormat="1" applyFill="1" applyBorder="1"/>
    <xf numFmtId="1" fontId="0" fillId="0" borderId="1" xfId="0" applyNumberFormat="1" applyBorder="1"/>
    <xf numFmtId="3" fontId="0" fillId="0" borderId="1" xfId="0" applyNumberFormat="1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72" fontId="7" fillId="0" borderId="1" xfId="0" applyNumberFormat="1" applyFont="1" applyBorder="1"/>
    <xf numFmtId="1" fontId="0" fillId="0" borderId="2" xfId="0" applyNumberFormat="1" applyBorder="1"/>
    <xf numFmtId="1" fontId="0" fillId="2" borderId="1" xfId="0" applyNumberFormat="1" applyFill="1" applyBorder="1"/>
    <xf numFmtId="1" fontId="0" fillId="2" borderId="2" xfId="0" applyNumberFormat="1" applyFill="1" applyBorder="1"/>
    <xf numFmtId="1" fontId="7" fillId="0" borderId="1" xfId="0" applyNumberFormat="1" applyFont="1" applyBorder="1"/>
    <xf numFmtId="0" fontId="0" fillId="3" borderId="1" xfId="0" applyFill="1" applyBorder="1"/>
    <xf numFmtId="1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12"/>
  <sheetViews>
    <sheetView showZeros="0" tabSelected="1" topLeftCell="A10" zoomScaleNormal="100" workbookViewId="0">
      <selection activeCell="E1" sqref="E1"/>
    </sheetView>
  </sheetViews>
  <sheetFormatPr defaultRowHeight="12.75"/>
  <cols>
    <col min="1" max="1" width="24.42578125" customWidth="1"/>
    <col min="2" max="2" width="9.5703125" bestFit="1" customWidth="1"/>
    <col min="3" max="3" width="8" customWidth="1"/>
    <col min="4" max="4" width="9" customWidth="1"/>
    <col min="5" max="5" width="7" customWidth="1"/>
    <col min="6" max="6" width="6.7109375" customWidth="1"/>
    <col min="7" max="8" width="7.28515625" customWidth="1"/>
    <col min="9" max="9" width="6.5703125" customWidth="1"/>
    <col min="10" max="10" width="5.85546875" customWidth="1"/>
    <col min="11" max="12" width="7.42578125" customWidth="1"/>
    <col min="13" max="13" width="7.28515625" customWidth="1"/>
    <col min="14" max="14" width="7" customWidth="1"/>
    <col min="15" max="15" width="6.7109375" customWidth="1"/>
    <col min="16" max="16" width="7.85546875" customWidth="1"/>
    <col min="17" max="17" width="7.42578125" customWidth="1"/>
    <col min="18" max="20" width="6.7109375" customWidth="1"/>
    <col min="21" max="21" width="7.140625" customWidth="1"/>
    <col min="22" max="22" width="8.28515625" customWidth="1"/>
    <col min="23" max="23" width="8" customWidth="1"/>
    <col min="24" max="24" width="7.5703125" customWidth="1"/>
    <col min="25" max="25" width="9.28515625" customWidth="1"/>
    <col min="26" max="26" width="7.140625" customWidth="1"/>
    <col min="27" max="27" width="8.7109375" customWidth="1"/>
  </cols>
  <sheetData>
    <row r="1" spans="1:28" ht="15" customHeight="1"/>
    <row r="2" spans="1:28" ht="15">
      <c r="A2" t="s">
        <v>0</v>
      </c>
      <c r="C2" s="1" t="s">
        <v>57</v>
      </c>
    </row>
    <row r="3" spans="1:28" ht="13.5" thickBot="1"/>
    <row r="4" spans="1:28">
      <c r="A4" s="4" t="s">
        <v>53</v>
      </c>
      <c r="B4" s="5" t="s">
        <v>34</v>
      </c>
      <c r="C4" s="5" t="s">
        <v>1</v>
      </c>
      <c r="D4" s="12" t="s">
        <v>32</v>
      </c>
      <c r="E4" s="5"/>
      <c r="F4" s="5" t="s">
        <v>2</v>
      </c>
      <c r="G4" s="5"/>
      <c r="H4" s="5"/>
      <c r="I4" s="5"/>
      <c r="J4" s="5"/>
      <c r="K4" s="5"/>
      <c r="L4" s="5"/>
      <c r="M4" s="5"/>
      <c r="N4" s="5"/>
      <c r="O4" s="5"/>
      <c r="P4" s="5" t="s">
        <v>49</v>
      </c>
      <c r="Q4" s="5"/>
      <c r="R4" s="5"/>
      <c r="S4" s="5"/>
      <c r="T4" s="5"/>
      <c r="U4" s="5"/>
      <c r="V4" s="5" t="s">
        <v>10</v>
      </c>
      <c r="W4" s="12" t="s">
        <v>45</v>
      </c>
      <c r="X4" s="5" t="s">
        <v>46</v>
      </c>
      <c r="Y4" s="5" t="s">
        <v>11</v>
      </c>
      <c r="Z4" s="23" t="s">
        <v>41</v>
      </c>
      <c r="AA4" s="26" t="s">
        <v>11</v>
      </c>
      <c r="AB4" s="24"/>
    </row>
    <row r="5" spans="1:28" ht="13.5" thickBot="1">
      <c r="A5" s="14"/>
      <c r="B5" s="15" t="s">
        <v>35</v>
      </c>
      <c r="C5" s="15"/>
      <c r="D5" s="16" t="s">
        <v>33</v>
      </c>
      <c r="E5" s="15" t="s">
        <v>3</v>
      </c>
      <c r="F5" s="15" t="s">
        <v>4</v>
      </c>
      <c r="G5" s="15" t="s">
        <v>6</v>
      </c>
      <c r="H5" s="15" t="s">
        <v>7</v>
      </c>
      <c r="I5" s="16" t="s">
        <v>48</v>
      </c>
      <c r="J5" s="15" t="s">
        <v>36</v>
      </c>
      <c r="K5" s="16" t="s">
        <v>8</v>
      </c>
      <c r="L5" s="15" t="s">
        <v>37</v>
      </c>
      <c r="M5" s="16" t="s">
        <v>38</v>
      </c>
      <c r="N5" s="16" t="s">
        <v>39</v>
      </c>
      <c r="O5" s="15" t="s">
        <v>9</v>
      </c>
      <c r="P5" s="15" t="s">
        <v>50</v>
      </c>
      <c r="Q5" s="17" t="s">
        <v>51</v>
      </c>
      <c r="R5" s="17" t="s">
        <v>5</v>
      </c>
      <c r="S5" s="17" t="s">
        <v>52</v>
      </c>
      <c r="T5" s="17" t="s">
        <v>56</v>
      </c>
      <c r="U5" s="15" t="s">
        <v>40</v>
      </c>
      <c r="V5" s="15"/>
      <c r="W5" s="18" t="s">
        <v>13</v>
      </c>
      <c r="X5" s="15" t="s">
        <v>47</v>
      </c>
      <c r="Y5" s="15" t="s">
        <v>43</v>
      </c>
      <c r="Z5" s="25" t="s">
        <v>42</v>
      </c>
      <c r="AA5" s="27" t="s">
        <v>44</v>
      </c>
    </row>
    <row r="6" spans="1:28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>
        <v>16</v>
      </c>
      <c r="Q6" s="13">
        <v>17</v>
      </c>
      <c r="R6" s="13">
        <v>18</v>
      </c>
      <c r="S6" s="13">
        <v>19</v>
      </c>
      <c r="T6" s="13"/>
      <c r="U6" s="13">
        <v>20</v>
      </c>
      <c r="V6" s="13">
        <v>21</v>
      </c>
      <c r="W6" s="13">
        <v>22</v>
      </c>
      <c r="X6" s="13">
        <v>23</v>
      </c>
      <c r="Y6" s="13">
        <v>24</v>
      </c>
      <c r="Z6" s="13">
        <v>25</v>
      </c>
      <c r="AA6" s="13">
        <v>26</v>
      </c>
    </row>
    <row r="7" spans="1:28">
      <c r="A7" s="6" t="s">
        <v>12</v>
      </c>
      <c r="B7" s="3"/>
      <c r="C7" s="3"/>
      <c r="D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8">
      <c r="A8" s="7" t="s">
        <v>58</v>
      </c>
      <c r="B8" s="21">
        <v>1071652</v>
      </c>
      <c r="C8" s="2">
        <v>323518</v>
      </c>
      <c r="D8" s="21">
        <f>E8+F8+G8+H8+I8+J8+K8+L8+M8+N8+O8+P8+U8</f>
        <v>123754</v>
      </c>
      <c r="E8" s="2"/>
      <c r="F8" s="2"/>
      <c r="G8" s="9">
        <v>11188.8</v>
      </c>
      <c r="H8" s="21">
        <v>26640</v>
      </c>
      <c r="I8" s="2"/>
      <c r="J8" s="21">
        <v>350</v>
      </c>
      <c r="K8" s="21">
        <v>14482</v>
      </c>
      <c r="L8" s="21">
        <v>150</v>
      </c>
      <c r="M8" s="2"/>
      <c r="N8" s="2"/>
      <c r="O8" s="21">
        <v>1160</v>
      </c>
      <c r="P8" s="9">
        <f>Q8+R8+S8+T8</f>
        <v>47010.7</v>
      </c>
      <c r="Q8" s="9">
        <v>27594.7</v>
      </c>
      <c r="R8" s="21">
        <v>16960</v>
      </c>
      <c r="S8" s="21">
        <v>2456</v>
      </c>
      <c r="T8" s="9"/>
      <c r="U8" s="28">
        <v>22772.5</v>
      </c>
      <c r="V8" s="2"/>
      <c r="W8" s="21">
        <v>7200</v>
      </c>
      <c r="X8" s="2"/>
      <c r="Y8" s="21">
        <f>B8+C8+D8+V8+W8+X8</f>
        <v>1526124</v>
      </c>
      <c r="Z8" s="2">
        <v>5792</v>
      </c>
      <c r="AA8" s="3">
        <f>Y8+Z8</f>
        <v>1531916</v>
      </c>
    </row>
    <row r="9" spans="1:28">
      <c r="A9" s="7" t="s">
        <v>59</v>
      </c>
      <c r="B9" s="21">
        <v>1128684</v>
      </c>
      <c r="C9" s="2">
        <f>B9*0.3098</f>
        <v>349666.30320000002</v>
      </c>
      <c r="D9" s="21">
        <f>E9+F9+G9+H9+I9+J9+K9+L9+M9+N9+O9+P9+U9</f>
        <v>183363</v>
      </c>
      <c r="E9" s="2"/>
      <c r="F9" s="2"/>
      <c r="G9" s="21">
        <v>21332</v>
      </c>
      <c r="H9" s="21">
        <v>37099</v>
      </c>
      <c r="I9" s="9"/>
      <c r="J9" s="21">
        <v>480</v>
      </c>
      <c r="K9" s="21">
        <v>19229</v>
      </c>
      <c r="L9" s="21">
        <v>216</v>
      </c>
      <c r="M9" s="2"/>
      <c r="N9" s="2"/>
      <c r="O9" s="21">
        <v>4800</v>
      </c>
      <c r="P9" s="21">
        <f>Q9+R9+S9+T9</f>
        <v>63357</v>
      </c>
      <c r="Q9" s="21">
        <v>27048</v>
      </c>
      <c r="R9" s="21">
        <v>33212</v>
      </c>
      <c r="S9" s="21">
        <v>3097</v>
      </c>
      <c r="T9" s="9"/>
      <c r="U9" s="21">
        <v>36850</v>
      </c>
      <c r="V9" s="2"/>
      <c r="W9" s="21">
        <v>7000</v>
      </c>
      <c r="X9" s="2"/>
      <c r="Y9" s="21">
        <f>B9+C9+D9+V9+W9+X9</f>
        <v>1668713.3032</v>
      </c>
      <c r="Z9" s="21">
        <v>6000</v>
      </c>
      <c r="AA9" s="3">
        <f>Y9+Z9</f>
        <v>1674713.3032</v>
      </c>
    </row>
    <row r="10" spans="1:28" ht="12.75" customHeight="1">
      <c r="A10" s="7" t="s">
        <v>61</v>
      </c>
      <c r="B10" s="21">
        <f>B9*0.98</f>
        <v>1106110.32</v>
      </c>
      <c r="C10" s="21">
        <f>B10*0.3098</f>
        <v>342672.97713600006</v>
      </c>
      <c r="D10" s="21">
        <f>D8+30000-686</f>
        <v>153068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9"/>
      <c r="Q10" s="9"/>
      <c r="R10" s="9"/>
      <c r="S10" s="2"/>
      <c r="T10" s="2"/>
      <c r="U10" s="2"/>
      <c r="V10" s="2"/>
      <c r="W10" s="2"/>
      <c r="X10" s="2"/>
      <c r="Y10" s="21">
        <f>B10+C10+D10+V10+W10+X10</f>
        <v>1601851.2971360001</v>
      </c>
      <c r="Z10" s="9"/>
      <c r="AA10" s="29">
        <f>Y10+Z10</f>
        <v>1601851.2971360001</v>
      </c>
    </row>
    <row r="11" spans="1:28" ht="12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10"/>
      <c r="Z11" s="2"/>
      <c r="AA11" s="2"/>
    </row>
    <row r="12" spans="1:28">
      <c r="A12" s="8" t="s">
        <v>14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8">
      <c r="A13" s="7" t="s">
        <v>58</v>
      </c>
      <c r="B13" s="2">
        <v>2896</v>
      </c>
      <c r="C13" s="2">
        <v>897</v>
      </c>
      <c r="D13" s="21">
        <f>E13+F13+G13+H13+I13+J13+K13+L13+M13+N13+O13+P13+U13</f>
        <v>4896</v>
      </c>
      <c r="E13" s="2"/>
      <c r="F13" s="2"/>
      <c r="G13" s="9"/>
      <c r="H13" s="2"/>
      <c r="I13" s="2"/>
      <c r="J13" s="2"/>
      <c r="K13" s="2"/>
      <c r="L13" s="9"/>
      <c r="M13" s="2"/>
      <c r="N13" s="2"/>
      <c r="O13" s="2"/>
      <c r="P13" s="2"/>
      <c r="Q13" s="2"/>
      <c r="R13" s="2"/>
      <c r="S13" s="2"/>
      <c r="T13" s="2"/>
      <c r="U13" s="21">
        <v>4896</v>
      </c>
      <c r="V13" s="2"/>
      <c r="W13" s="2"/>
      <c r="X13" s="2"/>
      <c r="Y13" s="3">
        <f>B13+C13+D13+V13+W13+X13</f>
        <v>8689</v>
      </c>
      <c r="Z13" s="2"/>
      <c r="AA13" s="2">
        <f>Y13+Z13</f>
        <v>8689</v>
      </c>
    </row>
    <row r="14" spans="1:28">
      <c r="A14" s="7" t="s">
        <v>59</v>
      </c>
      <c r="B14" s="2">
        <v>3069</v>
      </c>
      <c r="C14" s="2">
        <v>950</v>
      </c>
      <c r="D14" s="21">
        <f>E14+F14+G14+H14+I14+J14+K14+L14+M14+N14+O14+P14+U14</f>
        <v>44850</v>
      </c>
      <c r="E14" s="2"/>
      <c r="F14" s="2"/>
      <c r="G14" s="9"/>
      <c r="H14" s="2"/>
      <c r="I14" s="2"/>
      <c r="J14" s="2"/>
      <c r="K14" s="2"/>
      <c r="L14" s="9"/>
      <c r="M14" s="2"/>
      <c r="N14" s="2"/>
      <c r="O14" s="2"/>
      <c r="P14" s="2"/>
      <c r="Q14" s="2"/>
      <c r="R14" s="2"/>
      <c r="S14" s="2"/>
      <c r="T14" s="2"/>
      <c r="U14" s="21">
        <v>44850</v>
      </c>
      <c r="V14" s="2"/>
      <c r="W14" s="2"/>
      <c r="X14" s="2"/>
      <c r="Y14" s="29">
        <f>B14+C14+D14+V14+W14+X14</f>
        <v>48869</v>
      </c>
      <c r="Z14" s="21"/>
      <c r="AA14" s="21">
        <f>Y14+Z14</f>
        <v>48869</v>
      </c>
    </row>
    <row r="15" spans="1:28">
      <c r="A15" s="7" t="s">
        <v>61</v>
      </c>
      <c r="B15" s="21">
        <f>B14*0.98</f>
        <v>3007.62</v>
      </c>
      <c r="C15" s="21">
        <f>B15*0.3098</f>
        <v>931.76067599999999</v>
      </c>
      <c r="D15" s="21">
        <f>D13</f>
        <v>4896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9">
        <f>B15+C15+D15+V15+W15+X15+1</f>
        <v>8836.3806760000007</v>
      </c>
      <c r="Z15" s="2"/>
      <c r="AA15" s="21">
        <f>Y15+Z15</f>
        <v>8836.3806760000007</v>
      </c>
    </row>
    <row r="16" spans="1:28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>
      <c r="A17" s="8" t="s">
        <v>30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>
      <c r="A18" s="7" t="s">
        <v>58</v>
      </c>
      <c r="B18" s="21">
        <v>25573</v>
      </c>
      <c r="C18" s="21">
        <v>7923</v>
      </c>
      <c r="D18" s="21">
        <f>E18+F18+G18+H18+I18+J18+K18+L18+M18+N18+O18+P18+U18</f>
        <v>940</v>
      </c>
      <c r="E18" s="2"/>
      <c r="F18" s="2"/>
      <c r="G18" s="9"/>
      <c r="H18" s="9"/>
      <c r="I18" s="2"/>
      <c r="J18" s="2"/>
      <c r="K18" s="2">
        <v>169</v>
      </c>
      <c r="L18" s="2"/>
      <c r="M18" s="2"/>
      <c r="N18" s="2"/>
      <c r="O18" s="2">
        <v>250</v>
      </c>
      <c r="P18" s="2">
        <v>521</v>
      </c>
      <c r="Q18" s="2">
        <v>350</v>
      </c>
      <c r="R18" s="2">
        <v>171</v>
      </c>
      <c r="S18" s="2"/>
      <c r="T18" s="2"/>
      <c r="U18" s="9"/>
      <c r="V18" s="2"/>
      <c r="W18" s="2"/>
      <c r="X18" s="2"/>
      <c r="Y18" s="21">
        <f>B18+C18+D18+V18+W18+X18</f>
        <v>34436</v>
      </c>
      <c r="Z18" s="21"/>
      <c r="AA18" s="21">
        <f>Y18+Z18</f>
        <v>34436</v>
      </c>
    </row>
    <row r="19" spans="1:27">
      <c r="A19" s="7" t="s">
        <v>59</v>
      </c>
      <c r="B19" s="2">
        <v>26184</v>
      </c>
      <c r="C19" s="2">
        <v>8112</v>
      </c>
      <c r="D19" s="2">
        <f>E19+F19+G19+H19+I19+J19+K19+L19+M19+N19+O19+P19+U19</f>
        <v>1566</v>
      </c>
      <c r="E19" s="2"/>
      <c r="F19" s="2"/>
      <c r="G19" s="21">
        <v>154</v>
      </c>
      <c r="H19" s="9">
        <v>119</v>
      </c>
      <c r="I19" s="2"/>
      <c r="J19" s="2"/>
      <c r="K19" s="2">
        <v>170</v>
      </c>
      <c r="L19" s="9"/>
      <c r="M19" s="2"/>
      <c r="N19" s="2"/>
      <c r="O19" s="21">
        <v>400</v>
      </c>
      <c r="P19" s="22">
        <f>Q19+R19+S19</f>
        <v>520</v>
      </c>
      <c r="Q19" s="21">
        <v>349</v>
      </c>
      <c r="R19" s="21">
        <v>171</v>
      </c>
      <c r="S19" s="2"/>
      <c r="T19" s="2"/>
      <c r="U19" s="21">
        <v>203</v>
      </c>
      <c r="V19" s="2"/>
      <c r="W19" s="2"/>
      <c r="X19" s="2"/>
      <c r="Y19" s="2">
        <f>B19+C19+D19+V19+W19+X19</f>
        <v>35862</v>
      </c>
      <c r="Z19" s="2"/>
      <c r="AA19" s="2">
        <f>Y19+Z19</f>
        <v>35862</v>
      </c>
    </row>
    <row r="20" spans="1:27">
      <c r="A20" s="7" t="s">
        <v>61</v>
      </c>
      <c r="B20" s="21">
        <f>B19</f>
        <v>26184</v>
      </c>
      <c r="C20" s="21">
        <f>B20*0.3098</f>
        <v>8111.8032000000003</v>
      </c>
      <c r="D20" s="21">
        <f>D18</f>
        <v>940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1"/>
      <c r="Q20" s="2"/>
      <c r="R20" s="2"/>
      <c r="S20" s="2"/>
      <c r="T20" s="2"/>
      <c r="U20" s="9"/>
      <c r="V20" s="2"/>
      <c r="W20" s="2"/>
      <c r="X20" s="2"/>
      <c r="Y20" s="21">
        <f>B20+C20+D20+V20+W20+X20</f>
        <v>35235.803200000002</v>
      </c>
      <c r="Z20" s="9"/>
      <c r="AA20" s="21">
        <f>Y20+Z20</f>
        <v>35235.803200000002</v>
      </c>
    </row>
    <row r="21" spans="1:27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>
      <c r="A22" s="8" t="s">
        <v>54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>
      <c r="A23" s="7" t="s">
        <v>58</v>
      </c>
      <c r="B23" s="2">
        <v>22127</v>
      </c>
      <c r="C23" s="21">
        <v>6864</v>
      </c>
      <c r="D23" s="2">
        <f>E23+F23+G23+H23+I23+J23+K23+L23+M23+N23+O23+P23+U23</f>
        <v>0</v>
      </c>
      <c r="E23" s="2"/>
      <c r="F23" s="9"/>
      <c r="G23" s="9"/>
      <c r="H23" s="9"/>
      <c r="I23" s="9"/>
      <c r="J23" s="2"/>
      <c r="K23" s="2"/>
      <c r="L23" s="9"/>
      <c r="M23" s="9"/>
      <c r="N23" s="9"/>
      <c r="O23" s="2"/>
      <c r="P23" s="9"/>
      <c r="Q23" s="9"/>
      <c r="R23" s="2"/>
      <c r="S23" s="2"/>
      <c r="T23" s="2"/>
      <c r="U23" s="9"/>
      <c r="V23" s="2"/>
      <c r="W23" s="9"/>
      <c r="X23" s="2"/>
      <c r="Y23" s="21">
        <f>B23+C23+D23+V23+W23+X23</f>
        <v>28991</v>
      </c>
      <c r="Z23" s="21"/>
      <c r="AA23" s="21">
        <f>Y23+Z23</f>
        <v>28991</v>
      </c>
    </row>
    <row r="24" spans="1:27">
      <c r="A24" s="7" t="s">
        <v>59</v>
      </c>
      <c r="B24" s="30">
        <v>24924</v>
      </c>
      <c r="C24" s="30">
        <v>7721</v>
      </c>
      <c r="D24" s="2">
        <f>E24+F24+G24+H24+I24+J24+K24+L24+M24+N24+O24+P24+U24</f>
        <v>0</v>
      </c>
      <c r="E24" s="2"/>
      <c r="F24" s="2"/>
      <c r="G24" s="9"/>
      <c r="H24" s="9"/>
      <c r="I24" s="9"/>
      <c r="J24" s="9"/>
      <c r="K24" s="2"/>
      <c r="L24" s="9"/>
      <c r="M24" s="9"/>
      <c r="N24" s="9"/>
      <c r="O24" s="2"/>
      <c r="P24" s="9"/>
      <c r="Q24" s="9"/>
      <c r="R24" s="2"/>
      <c r="S24" s="2"/>
      <c r="T24" s="2"/>
      <c r="U24" s="9"/>
      <c r="V24" s="2"/>
      <c r="W24" s="9"/>
      <c r="X24" s="2"/>
      <c r="Y24" s="21">
        <f>B24+C24+D24+V24+W24+X24</f>
        <v>32645</v>
      </c>
      <c r="Z24" s="21"/>
      <c r="AA24" s="21">
        <f>Y24+Z24</f>
        <v>32645</v>
      </c>
    </row>
    <row r="25" spans="1:27">
      <c r="A25" s="7" t="s">
        <v>61</v>
      </c>
      <c r="B25" s="21">
        <f>B24*0.98</f>
        <v>24425.52</v>
      </c>
      <c r="C25" s="21">
        <f>B25*0.3098</f>
        <v>7567.0260960000005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9"/>
      <c r="X25" s="2"/>
      <c r="Y25" s="21">
        <f>B25+C25+D25+V25+W25+X25</f>
        <v>31992.546096000002</v>
      </c>
      <c r="Z25" s="2"/>
      <c r="AA25" s="21">
        <f>Y25+Z25</f>
        <v>31992.546096000002</v>
      </c>
    </row>
    <row r="26" spans="1:27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>
      <c r="A27" s="8" t="s">
        <v>15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>
      <c r="A28" s="7" t="s">
        <v>58</v>
      </c>
      <c r="B28" s="3">
        <v>150747</v>
      </c>
      <c r="C28" s="2">
        <v>49525</v>
      </c>
      <c r="D28" s="21">
        <f>E28+F28+G28+H28+I28+J28+K28+L28+M28+N28+O28+P28+U28</f>
        <v>21345</v>
      </c>
      <c r="E28" s="2"/>
      <c r="F28" s="2"/>
      <c r="G28" s="21">
        <v>878</v>
      </c>
      <c r="H28" s="21">
        <v>2000</v>
      </c>
      <c r="I28" s="9"/>
      <c r="J28" s="9"/>
      <c r="K28" s="21">
        <v>1000</v>
      </c>
      <c r="L28" s="9"/>
      <c r="M28" s="9"/>
      <c r="N28" s="2"/>
      <c r="O28" s="9"/>
      <c r="P28" s="21">
        <f>Q28+R28+S28+T28</f>
        <v>13554</v>
      </c>
      <c r="Q28" s="21">
        <v>10000</v>
      </c>
      <c r="R28" s="21">
        <v>2000</v>
      </c>
      <c r="S28" s="21">
        <v>1000</v>
      </c>
      <c r="T28" s="21">
        <v>554</v>
      </c>
      <c r="U28" s="21">
        <v>3913</v>
      </c>
      <c r="V28" s="2"/>
      <c r="W28" s="2"/>
      <c r="X28" s="2"/>
      <c r="Y28" s="21">
        <f>B28+C28+D28+V28+W28+X28</f>
        <v>221617</v>
      </c>
      <c r="Z28" s="21">
        <v>8689</v>
      </c>
      <c r="AA28" s="2">
        <f>Y28+Z28</f>
        <v>230306</v>
      </c>
    </row>
    <row r="29" spans="1:27">
      <c r="A29" s="7" t="s">
        <v>59</v>
      </c>
      <c r="B29" s="29">
        <v>161358</v>
      </c>
      <c r="C29" s="21">
        <f>B29*0.3098</f>
        <v>49988.708400000003</v>
      </c>
      <c r="D29" s="21">
        <f>E29+F29+G29+H29+I29+J29+K29+L29+M29+N29+O29+P29+U29</f>
        <v>51746</v>
      </c>
      <c r="E29" s="9"/>
      <c r="F29" s="9"/>
      <c r="G29" s="21">
        <v>2796</v>
      </c>
      <c r="H29" s="21">
        <v>2225</v>
      </c>
      <c r="I29" s="11"/>
      <c r="J29" s="11"/>
      <c r="K29" s="21">
        <v>3240</v>
      </c>
      <c r="L29" s="11"/>
      <c r="M29" s="11"/>
      <c r="N29" s="11"/>
      <c r="O29" s="11"/>
      <c r="P29" s="21">
        <f>Q29+R29+S29+T29</f>
        <v>37515</v>
      </c>
      <c r="Q29" s="21">
        <v>30005</v>
      </c>
      <c r="R29" s="21">
        <v>6387</v>
      </c>
      <c r="S29" s="21">
        <v>843</v>
      </c>
      <c r="T29" s="22">
        <v>280</v>
      </c>
      <c r="U29" s="21">
        <v>5970</v>
      </c>
      <c r="V29" s="11"/>
      <c r="W29" s="11"/>
      <c r="X29" s="11"/>
      <c r="Y29" s="21">
        <f>B29+C29+D29+V29+W29+X29</f>
        <v>263092.7084</v>
      </c>
      <c r="Z29" s="21">
        <v>5000</v>
      </c>
      <c r="AA29" s="21">
        <f>Y29+Z29</f>
        <v>268092.7084</v>
      </c>
    </row>
    <row r="30" spans="1:27">
      <c r="A30" s="7" t="s">
        <v>61</v>
      </c>
      <c r="B30" s="21">
        <f>B29*0.98</f>
        <v>158130.84</v>
      </c>
      <c r="C30" s="21">
        <f>B30*0.3098</f>
        <v>48988.934232</v>
      </c>
      <c r="D30" s="21">
        <f>D28</f>
        <v>21345</v>
      </c>
      <c r="E30" s="2"/>
      <c r="F30" s="2"/>
      <c r="G30" s="11"/>
      <c r="H30" s="11"/>
      <c r="I30" s="11"/>
      <c r="J30" s="11"/>
      <c r="K30" s="11"/>
      <c r="L30" s="11"/>
      <c r="M30" s="11"/>
      <c r="N30" s="11"/>
      <c r="O30" s="11"/>
      <c r="P30" s="9"/>
      <c r="Q30" s="11"/>
      <c r="R30" s="11"/>
      <c r="S30" s="11"/>
      <c r="T30" s="11"/>
      <c r="U30" s="11"/>
      <c r="V30" s="11"/>
      <c r="W30" s="11"/>
      <c r="X30" s="11"/>
      <c r="Y30" s="21">
        <f>B30+C30+D30+V30+W30+X30</f>
        <v>228464.774232</v>
      </c>
      <c r="Z30" s="11"/>
      <c r="AA30" s="21">
        <f>Y30+Z30</f>
        <v>228464.774232</v>
      </c>
    </row>
    <row r="31" spans="1:27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>
      <c r="A32" s="8" t="s">
        <v>16</v>
      </c>
      <c r="B32" s="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>
      <c r="A33" s="7" t="s">
        <v>58</v>
      </c>
      <c r="B33" s="3">
        <v>195841</v>
      </c>
      <c r="C33" s="2">
        <v>60672</v>
      </c>
      <c r="D33" s="21">
        <f>E33+F33+G33+H33+I33+J33+K33+L33+M33+N33+O33+P33+U33</f>
        <v>54336</v>
      </c>
      <c r="E33" s="21"/>
      <c r="F33" s="21"/>
      <c r="G33" s="21">
        <v>1300</v>
      </c>
      <c r="H33" s="21"/>
      <c r="I33" s="21"/>
      <c r="J33" s="21"/>
      <c r="K33" s="21">
        <v>2300</v>
      </c>
      <c r="L33" s="9"/>
      <c r="M33" s="2"/>
      <c r="N33" s="2"/>
      <c r="O33" s="21">
        <v>100</v>
      </c>
      <c r="P33" s="21">
        <f>Q33+R33+S33+T33</f>
        <v>48211</v>
      </c>
      <c r="Q33" s="21">
        <v>32511</v>
      </c>
      <c r="R33" s="21">
        <v>14300</v>
      </c>
      <c r="S33" s="2">
        <v>700</v>
      </c>
      <c r="T33" s="2">
        <v>700</v>
      </c>
      <c r="U33" s="2">
        <v>2425</v>
      </c>
      <c r="V33" s="2"/>
      <c r="W33" s="2"/>
      <c r="X33" s="2"/>
      <c r="Y33" s="2">
        <f>B33+C33+D33+V33+W33+X33</f>
        <v>310849</v>
      </c>
      <c r="Z33" s="9"/>
      <c r="AA33" s="2">
        <f>Y33+Z33</f>
        <v>310849</v>
      </c>
    </row>
    <row r="34" spans="1:27">
      <c r="A34" s="7" t="s">
        <v>59</v>
      </c>
      <c r="B34" s="29">
        <v>216887</v>
      </c>
      <c r="C34" s="21">
        <f>B34*0.3098</f>
        <v>67191.592600000004</v>
      </c>
      <c r="D34" s="21">
        <f>E34+F34+G34+H34+I34+J34+K34+L34+M34+N34+O34+P34+U34</f>
        <v>110133</v>
      </c>
      <c r="E34" s="2"/>
      <c r="F34" s="2"/>
      <c r="G34" s="2">
        <v>2119</v>
      </c>
      <c r="H34" s="2">
        <v>14096</v>
      </c>
      <c r="I34" s="2"/>
      <c r="J34" s="2">
        <v>206</v>
      </c>
      <c r="K34" s="21">
        <v>9946</v>
      </c>
      <c r="L34" s="21">
        <v>775</v>
      </c>
      <c r="M34" s="2"/>
      <c r="N34" s="2">
        <v>4480</v>
      </c>
      <c r="O34" s="2">
        <v>580</v>
      </c>
      <c r="P34" s="21">
        <f>Q34+R34+S34+T34</f>
        <v>51347</v>
      </c>
      <c r="Q34" s="2">
        <v>34781</v>
      </c>
      <c r="R34" s="2">
        <v>16566</v>
      </c>
      <c r="S34" s="2"/>
      <c r="T34" s="2"/>
      <c r="U34" s="2">
        <v>26584</v>
      </c>
      <c r="V34" s="2"/>
      <c r="W34" s="2"/>
      <c r="X34" s="2"/>
      <c r="Y34" s="2">
        <f>B34+C34+D34+V34+W34+X34</f>
        <v>394211.59259999997</v>
      </c>
      <c r="Z34" s="21">
        <v>3800</v>
      </c>
      <c r="AA34" s="2">
        <f>Y34+Z34</f>
        <v>398011.59259999997</v>
      </c>
    </row>
    <row r="35" spans="1:27">
      <c r="A35" s="7" t="s">
        <v>61</v>
      </c>
      <c r="B35" s="21">
        <f>B34*0.98</f>
        <v>212549.26</v>
      </c>
      <c r="C35" s="21">
        <f>B35*0.3098</f>
        <v>65847.760748000001</v>
      </c>
      <c r="D35" s="21">
        <f>D33+1100</f>
        <v>55436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9"/>
      <c r="Q35" s="2"/>
      <c r="R35" s="2"/>
      <c r="S35" s="2"/>
      <c r="T35" s="2"/>
      <c r="U35" s="2"/>
      <c r="V35" s="2"/>
      <c r="W35" s="2"/>
      <c r="X35" s="2"/>
      <c r="Y35" s="21">
        <f>B35+C35+D35</f>
        <v>333833.02074800001</v>
      </c>
      <c r="Z35" s="9"/>
      <c r="AA35" s="21">
        <f>Y35+Z35</f>
        <v>333833.02074800001</v>
      </c>
    </row>
    <row r="36" spans="1:27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>
      <c r="A37" s="8" t="s">
        <v>17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>
      <c r="A38" s="7" t="s">
        <v>58</v>
      </c>
      <c r="B38" s="3">
        <v>333150</v>
      </c>
      <c r="C38" s="21">
        <v>103200</v>
      </c>
      <c r="D38" s="21">
        <f>E38+F38+G38+H38+I38+J38+K38+L38+M38+N38+O38+P38+U38</f>
        <v>43296</v>
      </c>
      <c r="E38" s="21"/>
      <c r="F38" s="21"/>
      <c r="G38" s="21">
        <v>11900</v>
      </c>
      <c r="H38" s="21">
        <v>450</v>
      </c>
      <c r="I38" s="21"/>
      <c r="J38" s="21">
        <v>7885</v>
      </c>
      <c r="K38" s="21">
        <v>1500</v>
      </c>
      <c r="L38" s="21"/>
      <c r="M38" s="21"/>
      <c r="N38" s="21"/>
      <c r="O38" s="21">
        <v>300</v>
      </c>
      <c r="P38" s="21">
        <f>Q38+R38+S38+T38</f>
        <v>12261</v>
      </c>
      <c r="Q38" s="21">
        <v>8897</v>
      </c>
      <c r="R38" s="21">
        <v>2900</v>
      </c>
      <c r="S38" s="21">
        <v>314</v>
      </c>
      <c r="T38" s="21">
        <v>150</v>
      </c>
      <c r="U38" s="21">
        <v>9000</v>
      </c>
      <c r="V38" s="2"/>
      <c r="W38" s="21">
        <v>150</v>
      </c>
      <c r="X38" s="2"/>
      <c r="Y38" s="21">
        <f>B38+C38+D38+V38+W38+X38</f>
        <v>479796</v>
      </c>
      <c r="Z38" s="21">
        <v>800</v>
      </c>
      <c r="AA38" s="21">
        <f>Y38+Z38</f>
        <v>480596</v>
      </c>
    </row>
    <row r="39" spans="1:27">
      <c r="A39" s="7" t="s">
        <v>59</v>
      </c>
      <c r="B39" s="29">
        <v>373590</v>
      </c>
      <c r="C39" s="21">
        <f>B39*0.3098</f>
        <v>115738.182</v>
      </c>
      <c r="D39" s="21">
        <f>E39+F39+G39+H39+I39+J39+K39+L39+M39+N39+O39+P39+U39</f>
        <v>74174</v>
      </c>
      <c r="E39" s="2"/>
      <c r="F39" s="2"/>
      <c r="G39" s="2">
        <v>15020</v>
      </c>
      <c r="H39" s="2">
        <v>2000</v>
      </c>
      <c r="I39" s="2"/>
      <c r="J39" s="2">
        <v>21800</v>
      </c>
      <c r="K39" s="2">
        <v>7800</v>
      </c>
      <c r="L39" s="2">
        <v>700</v>
      </c>
      <c r="M39" s="2"/>
      <c r="N39" s="9"/>
      <c r="O39" s="21">
        <v>1200</v>
      </c>
      <c r="P39" s="21">
        <f>Q39+R39+S39+T39</f>
        <v>15067</v>
      </c>
      <c r="Q39" s="21">
        <v>11666</v>
      </c>
      <c r="R39" s="21">
        <v>2972</v>
      </c>
      <c r="S39" s="21">
        <v>278</v>
      </c>
      <c r="T39" s="21">
        <v>151</v>
      </c>
      <c r="U39" s="2">
        <v>10587</v>
      </c>
      <c r="V39" s="2"/>
      <c r="W39" s="21">
        <v>1500</v>
      </c>
      <c r="X39" s="2"/>
      <c r="Y39" s="21">
        <f>B39+C39+D39+V39+W39+X39</f>
        <v>565002.18200000003</v>
      </c>
      <c r="Z39" s="21">
        <v>3500</v>
      </c>
      <c r="AA39" s="21">
        <f>Y39+Z39</f>
        <v>568502.18200000003</v>
      </c>
    </row>
    <row r="40" spans="1:27">
      <c r="A40" s="7" t="s">
        <v>61</v>
      </c>
      <c r="B40" s="21">
        <f>B39*0.98</f>
        <v>366118.2</v>
      </c>
      <c r="C40" s="21">
        <f>B40*0.3098</f>
        <v>113423.41836000001</v>
      </c>
      <c r="D40" s="21">
        <f>D38+2500</f>
        <v>45796</v>
      </c>
      <c r="E40" s="2"/>
      <c r="F40" s="2"/>
      <c r="G40" s="9"/>
      <c r="H40" s="9"/>
      <c r="I40" s="2"/>
      <c r="J40" s="9"/>
      <c r="K40" s="2"/>
      <c r="L40" s="2"/>
      <c r="M40" s="2"/>
      <c r="N40" s="2"/>
      <c r="O40" s="9"/>
      <c r="P40" s="9"/>
      <c r="Q40" s="9"/>
      <c r="R40" s="9"/>
      <c r="S40" s="9"/>
      <c r="T40" s="9"/>
      <c r="U40" s="2"/>
      <c r="V40" s="2"/>
      <c r="W40" s="2"/>
      <c r="X40" s="2"/>
      <c r="Y40" s="21">
        <f>B40+C40+D40-1</f>
        <v>525336.61835999996</v>
      </c>
      <c r="Z40" s="9"/>
      <c r="AA40" s="21">
        <f>Y40+Z40</f>
        <v>525336.61835999996</v>
      </c>
    </row>
    <row r="41" spans="1:27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>
      <c r="A42" s="8" t="s">
        <v>18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>
      <c r="A43" s="7" t="s">
        <v>58</v>
      </c>
      <c r="B43" s="29">
        <v>185963</v>
      </c>
      <c r="C43" s="21">
        <v>57611</v>
      </c>
      <c r="D43" s="21">
        <f>E43+F43+G43+H43+I43+J43+K43+L43+M43+N43+O43+P43+U43</f>
        <v>52620</v>
      </c>
      <c r="E43" s="2"/>
      <c r="F43" s="2"/>
      <c r="G43" s="21">
        <v>2200</v>
      </c>
      <c r="H43" s="21">
        <v>10500</v>
      </c>
      <c r="I43" s="2"/>
      <c r="J43" s="2"/>
      <c r="K43" s="2">
        <v>600</v>
      </c>
      <c r="L43" s="9"/>
      <c r="M43" s="9"/>
      <c r="N43" s="21">
        <v>500</v>
      </c>
      <c r="O43" s="2"/>
      <c r="P43" s="21">
        <f>Q43+R43+S43+T43</f>
        <v>32120</v>
      </c>
      <c r="Q43" s="21">
        <v>8000</v>
      </c>
      <c r="R43" s="21">
        <v>23420</v>
      </c>
      <c r="S43" s="21">
        <v>400</v>
      </c>
      <c r="T43" s="21">
        <v>300</v>
      </c>
      <c r="U43" s="21">
        <v>6700</v>
      </c>
      <c r="V43" s="2"/>
      <c r="W43" s="2"/>
      <c r="X43" s="2"/>
      <c r="Y43" s="2">
        <f>B43+C43+D43+V43+W43+X43</f>
        <v>296194</v>
      </c>
      <c r="Z43" s="2"/>
      <c r="AA43" s="2">
        <f>Y43+Z43</f>
        <v>296194</v>
      </c>
    </row>
    <row r="44" spans="1:27">
      <c r="A44" s="7" t="s">
        <v>59</v>
      </c>
      <c r="B44" s="29">
        <v>203627</v>
      </c>
      <c r="C44" s="21">
        <f>B44*0.3098</f>
        <v>63083.644600000007</v>
      </c>
      <c r="D44" s="21">
        <f>E44+F44+G44+H44+I44+J44+K44+L44+M44+N44+O44+P44+U44</f>
        <v>112599</v>
      </c>
      <c r="E44" s="2"/>
      <c r="F44" s="2"/>
      <c r="G44" s="21">
        <v>2011</v>
      </c>
      <c r="H44" s="21">
        <v>14018</v>
      </c>
      <c r="I44" s="2"/>
      <c r="J44" s="2"/>
      <c r="K44" s="2">
        <v>5400</v>
      </c>
      <c r="L44" s="9"/>
      <c r="M44" s="9"/>
      <c r="N44" s="9"/>
      <c r="O44" s="2"/>
      <c r="P44" s="21">
        <f>Q44+R44+S44+T44</f>
        <v>39660</v>
      </c>
      <c r="Q44" s="2">
        <v>11631</v>
      </c>
      <c r="R44" s="21">
        <v>26094</v>
      </c>
      <c r="S44" s="21">
        <v>1155</v>
      </c>
      <c r="T44" s="21">
        <v>780</v>
      </c>
      <c r="U44" s="2">
        <v>51510</v>
      </c>
      <c r="V44" s="2"/>
      <c r="W44" s="2"/>
      <c r="X44" s="2"/>
      <c r="Y44" s="2">
        <f>B44+C44+D44+V44+W44+X44</f>
        <v>379309.6446</v>
      </c>
      <c r="Z44" s="9">
        <v>4200</v>
      </c>
      <c r="AA44" s="2">
        <f>Y44+Z44</f>
        <v>383509.6446</v>
      </c>
    </row>
    <row r="45" spans="1:27">
      <c r="A45" s="7" t="s">
        <v>61</v>
      </c>
      <c r="B45" s="21">
        <v>195762</v>
      </c>
      <c r="C45" s="21">
        <f>B45*0.3098</f>
        <v>60647.067600000002</v>
      </c>
      <c r="D45" s="21">
        <f>D43</f>
        <v>52620</v>
      </c>
      <c r="E45" s="2"/>
      <c r="F45" s="2"/>
      <c r="G45" s="2"/>
      <c r="H45" s="2"/>
      <c r="I45" s="2"/>
      <c r="J45" s="2"/>
      <c r="K45" s="2"/>
      <c r="L45" s="9"/>
      <c r="M45" s="9"/>
      <c r="N45" s="9"/>
      <c r="O45" s="2"/>
      <c r="P45" s="9"/>
      <c r="Q45" s="2"/>
      <c r="R45" s="2"/>
      <c r="S45" s="2"/>
      <c r="T45" s="2"/>
      <c r="U45" s="2"/>
      <c r="V45" s="2"/>
      <c r="W45" s="2"/>
      <c r="X45" s="2"/>
      <c r="Y45" s="21">
        <f>B45+C45+D45</f>
        <v>309029.06760000001</v>
      </c>
      <c r="Z45" s="9"/>
      <c r="AA45" s="21">
        <f>Y45+Z45</f>
        <v>309029.06760000001</v>
      </c>
    </row>
    <row r="46" spans="1:27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>
      <c r="A47" s="8" t="s">
        <v>19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>
      <c r="A48" s="7" t="s">
        <v>58</v>
      </c>
      <c r="B48" s="2">
        <v>180281</v>
      </c>
      <c r="C48" s="2">
        <v>55851</v>
      </c>
      <c r="D48" s="21">
        <f>E48+F48+G48+H48+I48+J48+K48+L48+M48+N48+O48+P48+U48</f>
        <v>18386</v>
      </c>
      <c r="E48" s="2"/>
      <c r="F48" s="2"/>
      <c r="G48" s="21">
        <v>2100</v>
      </c>
      <c r="H48" s="9"/>
      <c r="I48" s="2"/>
      <c r="J48" s="2"/>
      <c r="K48" s="2"/>
      <c r="L48" s="9"/>
      <c r="M48" s="2"/>
      <c r="N48" s="2"/>
      <c r="O48" s="2"/>
      <c r="P48" s="21">
        <f>Q48+R48+S48+T48</f>
        <v>12086</v>
      </c>
      <c r="Q48" s="2">
        <v>3626</v>
      </c>
      <c r="R48" s="21">
        <v>7850</v>
      </c>
      <c r="S48" s="21">
        <v>360</v>
      </c>
      <c r="T48" s="21">
        <v>250</v>
      </c>
      <c r="U48" s="21">
        <v>4200</v>
      </c>
      <c r="V48" s="2"/>
      <c r="W48" s="2"/>
      <c r="X48" s="2"/>
      <c r="Y48" s="2">
        <f>B48+C48+D48+V48+W48+X48</f>
        <v>254518</v>
      </c>
      <c r="Z48" s="2"/>
      <c r="AA48" s="2">
        <f>Y48+Z48</f>
        <v>254518</v>
      </c>
    </row>
    <row r="49" spans="1:27">
      <c r="A49" s="7" t="s">
        <v>59</v>
      </c>
      <c r="B49" s="19">
        <v>211292</v>
      </c>
      <c r="C49" s="21">
        <f>B49*0.3098</f>
        <v>65458.261600000005</v>
      </c>
      <c r="D49" s="21">
        <f>E49+F49+G49+H49+I49+J49+K49+L49+M49+N49+O49+P49+U49</f>
        <v>58288</v>
      </c>
      <c r="E49" s="2"/>
      <c r="F49" s="2"/>
      <c r="G49" s="21">
        <v>3680</v>
      </c>
      <c r="H49" s="21">
        <v>6757</v>
      </c>
      <c r="I49" s="21">
        <v>600</v>
      </c>
      <c r="J49" s="2"/>
      <c r="K49" s="21">
        <v>13700</v>
      </c>
      <c r="L49" s="2"/>
      <c r="M49" s="2"/>
      <c r="N49" s="2"/>
      <c r="O49" s="21">
        <v>800</v>
      </c>
      <c r="P49" s="21">
        <f>Q49+R49+S49+T49</f>
        <v>27651</v>
      </c>
      <c r="Q49" s="21">
        <v>13411</v>
      </c>
      <c r="R49" s="2">
        <v>8400</v>
      </c>
      <c r="S49" s="2">
        <v>4710</v>
      </c>
      <c r="T49" s="2">
        <v>1130</v>
      </c>
      <c r="U49" s="21">
        <v>5100</v>
      </c>
      <c r="V49" s="2"/>
      <c r="W49" s="2"/>
      <c r="X49" s="2"/>
      <c r="Y49" s="2">
        <f>B49+C49+D49+V49+W49+X49</f>
        <v>335038.26160000003</v>
      </c>
      <c r="Z49" s="9"/>
      <c r="AA49" s="2">
        <f>Y49+Z49</f>
        <v>335038.26160000003</v>
      </c>
    </row>
    <row r="50" spans="1:27">
      <c r="A50" s="7" t="s">
        <v>60</v>
      </c>
      <c r="B50" s="3"/>
      <c r="C50" s="10"/>
      <c r="D50" s="21">
        <f>E50+F50+G50+H50+I50+J50+K50+L50+M50+N50+O50+P50+U50</f>
        <v>6100</v>
      </c>
      <c r="E50" s="2"/>
      <c r="F50" s="2"/>
      <c r="G50" s="21">
        <v>100</v>
      </c>
      <c r="H50" s="21">
        <v>800</v>
      </c>
      <c r="I50" s="21"/>
      <c r="J50" s="21"/>
      <c r="K50" s="21">
        <v>2300</v>
      </c>
      <c r="L50" s="2"/>
      <c r="M50" s="2"/>
      <c r="N50" s="2"/>
      <c r="O50" s="9"/>
      <c r="P50" s="21">
        <f>Q50+R50+S50+T50</f>
        <v>2700</v>
      </c>
      <c r="Q50" s="21">
        <v>1200</v>
      </c>
      <c r="R50" s="21">
        <v>1000</v>
      </c>
      <c r="S50" s="2">
        <v>300</v>
      </c>
      <c r="T50" s="2">
        <v>200</v>
      </c>
      <c r="U50" s="21">
        <v>200</v>
      </c>
      <c r="V50" s="2"/>
      <c r="W50" s="2"/>
      <c r="X50" s="2"/>
      <c r="Y50" s="2">
        <f>B50+C50+D50+V50+W50+X50</f>
        <v>6100</v>
      </c>
      <c r="Z50" s="9"/>
      <c r="AA50" s="2">
        <f>Y50+Z50</f>
        <v>6100</v>
      </c>
    </row>
    <row r="51" spans="1:27">
      <c r="A51" s="7" t="s">
        <v>61</v>
      </c>
      <c r="B51" s="34">
        <f>B49*0.98+15691</f>
        <v>222757.16</v>
      </c>
      <c r="C51" s="21">
        <f>B51*0.3098</f>
        <v>69010.168168000004</v>
      </c>
      <c r="D51" s="21">
        <f>D48+2180</f>
        <v>20566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9"/>
      <c r="Q51" s="2"/>
      <c r="R51" s="2"/>
      <c r="S51" s="2"/>
      <c r="T51" s="2"/>
      <c r="U51" s="2"/>
      <c r="V51" s="2"/>
      <c r="W51" s="2"/>
      <c r="X51" s="2"/>
      <c r="Y51" s="21">
        <f>B51+C51+D51</f>
        <v>312333.32816799998</v>
      </c>
      <c r="Z51" s="9"/>
      <c r="AA51" s="21">
        <f>Y51+Z51</f>
        <v>312333.32816799998</v>
      </c>
    </row>
    <row r="52" spans="1:27">
      <c r="A52" s="7"/>
      <c r="B52" s="9"/>
      <c r="C52" s="9"/>
      <c r="D52" s="9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9"/>
      <c r="Q52" s="2"/>
      <c r="R52" s="2"/>
      <c r="S52" s="2"/>
      <c r="T52" s="2"/>
      <c r="U52" s="2"/>
      <c r="V52" s="2"/>
      <c r="W52" s="2"/>
      <c r="X52" s="2"/>
      <c r="Y52" s="9"/>
      <c r="Z52" s="9"/>
      <c r="AA52" s="9"/>
    </row>
    <row r="53" spans="1:27">
      <c r="A53" s="8" t="s">
        <v>55</v>
      </c>
      <c r="B53" s="9"/>
      <c r="C53" s="9"/>
      <c r="D53" s="9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9"/>
      <c r="Q53" s="2"/>
      <c r="R53" s="2"/>
      <c r="S53" s="2"/>
      <c r="T53" s="2"/>
      <c r="U53" s="2"/>
      <c r="V53" s="2"/>
      <c r="W53" s="2"/>
      <c r="X53" s="2"/>
      <c r="Y53" s="9"/>
      <c r="Z53" s="9"/>
      <c r="AA53" s="9"/>
    </row>
    <row r="54" spans="1:27">
      <c r="A54" s="7" t="s">
        <v>58</v>
      </c>
      <c r="B54" s="21">
        <v>17088</v>
      </c>
      <c r="C54" s="21">
        <v>5300</v>
      </c>
      <c r="D54" s="21">
        <f>E54+F54+G54+H54+I54+J54+K54+L54+M54+N54+O54+P54+U54</f>
        <v>2027</v>
      </c>
      <c r="E54" s="2"/>
      <c r="F54" s="2"/>
      <c r="G54" s="2">
        <v>313</v>
      </c>
      <c r="H54" s="2"/>
      <c r="I54" s="2"/>
      <c r="J54" s="2"/>
      <c r="K54" s="2">
        <v>900</v>
      </c>
      <c r="L54" s="2"/>
      <c r="M54" s="2"/>
      <c r="N54" s="2"/>
      <c r="O54" s="2"/>
      <c r="P54" s="21">
        <f>Q54+R54+S54+T54</f>
        <v>724</v>
      </c>
      <c r="Q54" s="2"/>
      <c r="R54" s="2">
        <v>724</v>
      </c>
      <c r="S54" s="2"/>
      <c r="T54" s="2"/>
      <c r="U54" s="2">
        <v>90</v>
      </c>
      <c r="V54" s="2"/>
      <c r="W54" s="2"/>
      <c r="X54" s="2"/>
      <c r="Y54" s="2">
        <f>B54+C54+D54+V54+W54+X54</f>
        <v>24415</v>
      </c>
      <c r="Z54" s="21">
        <v>579</v>
      </c>
      <c r="AA54" s="2">
        <f>Y54+Z54</f>
        <v>24994</v>
      </c>
    </row>
    <row r="55" spans="1:27">
      <c r="A55" s="7" t="s">
        <v>59</v>
      </c>
      <c r="B55" s="21">
        <v>16688</v>
      </c>
      <c r="C55" s="21">
        <v>5171</v>
      </c>
      <c r="D55" s="21">
        <f>E55+F55+G55+H55+I55+J55+K55+L55+M55+N55+O55+P55+U55</f>
        <v>8959</v>
      </c>
      <c r="E55" s="2"/>
      <c r="F55" s="2"/>
      <c r="G55" s="2">
        <v>770</v>
      </c>
      <c r="H55" s="2">
        <v>200</v>
      </c>
      <c r="I55" s="2"/>
      <c r="J55" s="2"/>
      <c r="K55" s="2">
        <v>1915</v>
      </c>
      <c r="L55" s="2"/>
      <c r="M55" s="2"/>
      <c r="N55" s="2"/>
      <c r="O55" s="2">
        <v>200</v>
      </c>
      <c r="P55" s="21">
        <f>Q55+R55+S55+T55</f>
        <v>1844</v>
      </c>
      <c r="Q55" s="2"/>
      <c r="R55" s="2">
        <v>1784</v>
      </c>
      <c r="S55" s="2">
        <v>60</v>
      </c>
      <c r="T55" s="2"/>
      <c r="U55" s="2">
        <v>4030</v>
      </c>
      <c r="V55" s="2"/>
      <c r="W55" s="2">
        <v>80</v>
      </c>
      <c r="X55" s="2"/>
      <c r="Y55" s="2">
        <f>B55+C55+D55+V55+W55+X55</f>
        <v>30898</v>
      </c>
      <c r="Z55" s="21">
        <v>1400</v>
      </c>
      <c r="AA55" s="2">
        <f>Y55+Z55</f>
        <v>32298</v>
      </c>
    </row>
    <row r="56" spans="1:27">
      <c r="A56" s="7" t="s">
        <v>61</v>
      </c>
      <c r="B56" s="21">
        <f>B55*0.98</f>
        <v>16354.24</v>
      </c>
      <c r="C56" s="21">
        <f>C55*0.98</f>
        <v>5067.58</v>
      </c>
      <c r="D56" s="21">
        <f>D54+1700</f>
        <v>3727</v>
      </c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9"/>
      <c r="Q56" s="2"/>
      <c r="R56" s="2"/>
      <c r="S56" s="2"/>
      <c r="T56" s="2"/>
      <c r="U56" s="2"/>
      <c r="V56" s="2"/>
      <c r="W56" s="2"/>
      <c r="X56" s="2"/>
      <c r="Y56" s="21">
        <f>B56+C56+D56+V56+W56+X56</f>
        <v>25148.82</v>
      </c>
      <c r="Z56" s="9"/>
      <c r="AA56" s="21">
        <f>Y56+Z56</f>
        <v>25148.82</v>
      </c>
    </row>
    <row r="57" spans="1:2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>
      <c r="A58" s="8" t="s">
        <v>20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>
      <c r="A59" s="7" t="s">
        <v>58</v>
      </c>
      <c r="B59" s="3">
        <v>71913</v>
      </c>
      <c r="C59" s="2">
        <v>22272</v>
      </c>
      <c r="D59" s="21">
        <f>E59+F59+G59+H59+I59+J59+K59+L59+M59+N59+O59+P59+U59</f>
        <v>44726</v>
      </c>
      <c r="E59" s="2"/>
      <c r="F59" s="2"/>
      <c r="G59" s="2">
        <v>2613</v>
      </c>
      <c r="H59" s="2">
        <v>3284</v>
      </c>
      <c r="I59" s="2"/>
      <c r="J59" s="9"/>
      <c r="K59" s="2">
        <v>1498</v>
      </c>
      <c r="L59" s="2">
        <v>50</v>
      </c>
      <c r="M59" s="21">
        <v>8277</v>
      </c>
      <c r="N59" s="2"/>
      <c r="O59" s="2">
        <v>50</v>
      </c>
      <c r="P59" s="21">
        <f>Q59+R59+S59+T59</f>
        <v>28064</v>
      </c>
      <c r="Q59" s="21">
        <v>17230</v>
      </c>
      <c r="R59" s="21">
        <v>10430</v>
      </c>
      <c r="S59" s="2">
        <v>404</v>
      </c>
      <c r="T59" s="2"/>
      <c r="U59" s="21">
        <v>890</v>
      </c>
      <c r="V59" s="21">
        <v>23951</v>
      </c>
      <c r="W59" s="9"/>
      <c r="X59" s="2">
        <v>3957</v>
      </c>
      <c r="Y59" s="2">
        <f>B59+C59+D59+V59+W59+X59</f>
        <v>166819</v>
      </c>
      <c r="Z59" s="9"/>
      <c r="AA59" s="2">
        <f>Y59+Z59</f>
        <v>166819</v>
      </c>
    </row>
    <row r="60" spans="1:27">
      <c r="A60" s="7" t="s">
        <v>59</v>
      </c>
      <c r="B60" s="3">
        <v>79533</v>
      </c>
      <c r="C60" s="21">
        <f>B60*0.3098</f>
        <v>24639.323400000001</v>
      </c>
      <c r="D60" s="21">
        <f>E60+F60+G60+H60+I60+J60+K60+L60+M60+N60+O60+P60+U60</f>
        <v>65212</v>
      </c>
      <c r="E60" s="2"/>
      <c r="F60" s="2"/>
      <c r="G60" s="21">
        <v>2137</v>
      </c>
      <c r="H60" s="2">
        <v>2746</v>
      </c>
      <c r="I60" s="2"/>
      <c r="J60" s="2">
        <v>100</v>
      </c>
      <c r="K60" s="2">
        <v>5070</v>
      </c>
      <c r="L60" s="2"/>
      <c r="M60" s="21">
        <v>6960</v>
      </c>
      <c r="N60" s="2"/>
      <c r="O60" s="2">
        <v>700</v>
      </c>
      <c r="P60" s="21">
        <f>Q60+R60+S60+T60</f>
        <v>37299</v>
      </c>
      <c r="Q60" s="2">
        <v>21586</v>
      </c>
      <c r="R60" s="21">
        <v>14786</v>
      </c>
      <c r="S60" s="2">
        <v>927</v>
      </c>
      <c r="T60" s="2"/>
      <c r="U60" s="21">
        <v>10200</v>
      </c>
      <c r="V60" s="2">
        <v>24320</v>
      </c>
      <c r="W60" s="21">
        <v>912</v>
      </c>
      <c r="X60" s="21">
        <v>2749</v>
      </c>
      <c r="Y60" s="2">
        <f>B60+C60+D60+V60+W60+X60</f>
        <v>197365.32339999999</v>
      </c>
      <c r="Z60" s="21">
        <v>39200</v>
      </c>
      <c r="AA60" s="2">
        <f>Y60+Z60</f>
        <v>236565.32339999999</v>
      </c>
    </row>
    <row r="61" spans="1:27">
      <c r="A61" s="7" t="s">
        <v>61</v>
      </c>
      <c r="B61" s="21">
        <f>B60*0.98+600</f>
        <v>78542.34</v>
      </c>
      <c r="C61" s="21">
        <f>B61*0.3098</f>
        <v>24332.416932</v>
      </c>
      <c r="D61" s="21">
        <f>D59+900</f>
        <v>45626</v>
      </c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9"/>
      <c r="Q61" s="2"/>
      <c r="R61" s="2"/>
      <c r="S61" s="2"/>
      <c r="T61" s="2"/>
      <c r="U61" s="2"/>
      <c r="V61" s="2">
        <v>20064</v>
      </c>
      <c r="W61" s="2"/>
      <c r="X61" s="21">
        <v>2749</v>
      </c>
      <c r="Y61" s="21">
        <f>B61+C61+D61+V61+W61+X61-1</f>
        <v>171312.75693199999</v>
      </c>
      <c r="Z61" s="2"/>
      <c r="AA61" s="21">
        <f>Y61+Z61</f>
        <v>171312.75693199999</v>
      </c>
    </row>
    <row r="62" spans="1:27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>
      <c r="A63" s="8" t="s">
        <v>21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>
      <c r="A64" s="7" t="s">
        <v>58</v>
      </c>
      <c r="B64" s="29">
        <v>79530</v>
      </c>
      <c r="C64" s="21">
        <v>24647</v>
      </c>
      <c r="D64" s="2">
        <f>E64+F64+G64+H64+I64+J64+K64+L64+M64+N64+O64+P64+U64</f>
        <v>12584</v>
      </c>
      <c r="E64" s="9"/>
      <c r="F64" s="9"/>
      <c r="G64" s="21">
        <v>1447</v>
      </c>
      <c r="H64" s="21">
        <v>1600</v>
      </c>
      <c r="I64" s="21"/>
      <c r="J64" s="21"/>
      <c r="K64" s="21">
        <v>935</v>
      </c>
      <c r="L64" s="21"/>
      <c r="M64" s="21">
        <v>3535</v>
      </c>
      <c r="N64" s="21"/>
      <c r="O64" s="21">
        <v>100</v>
      </c>
      <c r="P64" s="21">
        <f>Q64+R64+S64+T64</f>
        <v>3835</v>
      </c>
      <c r="Q64" s="21">
        <v>900</v>
      </c>
      <c r="R64" s="21">
        <v>1457</v>
      </c>
      <c r="S64" s="21">
        <v>220</v>
      </c>
      <c r="T64" s="21">
        <v>1258</v>
      </c>
      <c r="U64" s="21">
        <v>1132</v>
      </c>
      <c r="V64" s="21">
        <v>12048</v>
      </c>
      <c r="W64" s="21"/>
      <c r="X64" s="21">
        <v>3533</v>
      </c>
      <c r="Y64" s="21">
        <f>B64+C64+D64+V64+W64+X64</f>
        <v>132342</v>
      </c>
      <c r="Z64" s="21"/>
      <c r="AA64" s="21">
        <f>Y64+Z64</f>
        <v>132342</v>
      </c>
    </row>
    <row r="65" spans="1:27">
      <c r="A65" s="7" t="s">
        <v>59</v>
      </c>
      <c r="B65" s="31">
        <v>89298</v>
      </c>
      <c r="C65" s="21">
        <f>B65*0.3098</f>
        <v>27664.520400000001</v>
      </c>
      <c r="D65" s="21">
        <f>E65+F65+G65+H65+I65+J65+K65+L65+M65+N65+O65+P65+U65</f>
        <v>27902</v>
      </c>
      <c r="E65" s="9"/>
      <c r="F65" s="9"/>
      <c r="G65" s="21">
        <v>1311</v>
      </c>
      <c r="H65" s="21">
        <v>6476</v>
      </c>
      <c r="I65" s="9"/>
      <c r="J65" s="9"/>
      <c r="K65" s="21">
        <v>1400</v>
      </c>
      <c r="L65" s="21"/>
      <c r="M65" s="21">
        <v>6563</v>
      </c>
      <c r="N65" s="9"/>
      <c r="O65" s="9"/>
      <c r="P65" s="21">
        <f>Q65+R65+S65+T65</f>
        <v>11554</v>
      </c>
      <c r="Q65" s="21">
        <v>4800</v>
      </c>
      <c r="R65" s="21">
        <v>6361</v>
      </c>
      <c r="S65" s="21">
        <v>86</v>
      </c>
      <c r="T65" s="21">
        <v>307</v>
      </c>
      <c r="U65" s="21">
        <v>598</v>
      </c>
      <c r="V65" s="21">
        <v>11856</v>
      </c>
      <c r="W65" s="21"/>
      <c r="X65" s="21">
        <v>4336</v>
      </c>
      <c r="Y65" s="21">
        <f>B65+C65+D65+V65+W65+X65</f>
        <v>161056.52040000001</v>
      </c>
      <c r="Z65" s="21">
        <v>21000</v>
      </c>
      <c r="AA65" s="21">
        <f>Y65+Z65</f>
        <v>182056.52040000001</v>
      </c>
    </row>
    <row r="66" spans="1:27">
      <c r="A66" s="7" t="s">
        <v>61</v>
      </c>
      <c r="B66" s="21">
        <f>B65*0.98+600</f>
        <v>88112.04</v>
      </c>
      <c r="C66" s="21">
        <f>B66*0.3098</f>
        <v>27297.109992000002</v>
      </c>
      <c r="D66" s="21">
        <f>D64+3900+1000</f>
        <v>17484</v>
      </c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34">
        <v>4800</v>
      </c>
      <c r="R66" s="9"/>
      <c r="S66" s="9"/>
      <c r="T66" s="9"/>
      <c r="U66" s="9"/>
      <c r="V66" s="21">
        <v>10640</v>
      </c>
      <c r="W66" s="9"/>
      <c r="X66" s="21">
        <v>3533</v>
      </c>
      <c r="Y66" s="21">
        <f>B66+C66+D66+V66+W66+X66</f>
        <v>147066.14999199999</v>
      </c>
      <c r="Z66" s="9"/>
      <c r="AA66" s="21">
        <f>Y66+Z66</f>
        <v>147066.14999199999</v>
      </c>
    </row>
    <row r="67" spans="1:2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>
      <c r="A68" s="8" t="s">
        <v>22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>
      <c r="A69" s="7" t="s">
        <v>58</v>
      </c>
      <c r="B69" s="3">
        <v>96965</v>
      </c>
      <c r="C69" s="2">
        <v>30034</v>
      </c>
      <c r="D69" s="2">
        <f>E69+F69+G69+H69+I69+J69+K69+L69+M69+N69+O69+P69+U69</f>
        <v>18507</v>
      </c>
      <c r="E69" s="2"/>
      <c r="F69" s="2"/>
      <c r="G69" s="21">
        <v>1263</v>
      </c>
      <c r="H69" s="2">
        <v>1248</v>
      </c>
      <c r="I69" s="2"/>
      <c r="J69" s="2">
        <v>65</v>
      </c>
      <c r="K69" s="2">
        <v>767</v>
      </c>
      <c r="L69" s="9"/>
      <c r="M69" s="21">
        <v>3752</v>
      </c>
      <c r="N69" s="2"/>
      <c r="O69" s="2"/>
      <c r="P69" s="21">
        <f>Q69+R69+S69+T69</f>
        <v>10832</v>
      </c>
      <c r="Q69" s="2">
        <v>850</v>
      </c>
      <c r="R69" s="2">
        <v>9451</v>
      </c>
      <c r="S69" s="2">
        <v>531</v>
      </c>
      <c r="T69" s="2"/>
      <c r="U69" s="21">
        <v>580</v>
      </c>
      <c r="V69" s="21">
        <v>13554</v>
      </c>
      <c r="W69" s="2"/>
      <c r="X69" s="2">
        <v>3418</v>
      </c>
      <c r="Y69" s="21">
        <f>B69+C69+D69+V69+W69+X69</f>
        <v>162478</v>
      </c>
      <c r="Z69" s="21"/>
      <c r="AA69" s="21">
        <f>Y69+Z69</f>
        <v>162478</v>
      </c>
    </row>
    <row r="70" spans="1:27">
      <c r="A70" s="7" t="s">
        <v>59</v>
      </c>
      <c r="B70" s="29">
        <v>111475</v>
      </c>
      <c r="C70" s="21">
        <f>B70*0.3098</f>
        <v>34534.955000000002</v>
      </c>
      <c r="D70" s="2">
        <f>E70+F70+G70+H70+I70+J70+K70+L70+M70+N70+O70+P70+U70</f>
        <v>50244</v>
      </c>
      <c r="E70" s="2"/>
      <c r="F70" s="2"/>
      <c r="G70" s="2">
        <v>2423</v>
      </c>
      <c r="H70" s="21">
        <v>4925</v>
      </c>
      <c r="I70" s="2"/>
      <c r="J70" s="2">
        <v>120</v>
      </c>
      <c r="K70" s="2">
        <v>1659</v>
      </c>
      <c r="L70" s="2"/>
      <c r="M70" s="2">
        <v>10972</v>
      </c>
      <c r="N70" s="2"/>
      <c r="O70" s="2">
        <v>60</v>
      </c>
      <c r="P70" s="21">
        <f>Q70+R70+S70+T70</f>
        <v>28755</v>
      </c>
      <c r="Q70" s="2">
        <v>19027</v>
      </c>
      <c r="R70" s="2">
        <v>8612</v>
      </c>
      <c r="S70" s="21">
        <v>764</v>
      </c>
      <c r="T70" s="2">
        <v>352</v>
      </c>
      <c r="U70" s="2">
        <v>1330</v>
      </c>
      <c r="V70" s="2">
        <v>13680</v>
      </c>
      <c r="W70" s="2"/>
      <c r="X70" s="21">
        <v>3416</v>
      </c>
      <c r="Y70" s="21">
        <f>B70+C70+D70+V70+W70+X70</f>
        <v>213349.95500000002</v>
      </c>
      <c r="Z70" s="21">
        <v>4405</v>
      </c>
      <c r="AA70" s="2">
        <f>Y70+Z70</f>
        <v>217754.95500000002</v>
      </c>
    </row>
    <row r="71" spans="1:27">
      <c r="A71" s="7" t="s">
        <v>61</v>
      </c>
      <c r="B71" s="21">
        <f>B70*0.98+600-534</f>
        <v>109311.5</v>
      </c>
      <c r="C71" s="21">
        <f>B71*0.3098</f>
        <v>33864.702700000002</v>
      </c>
      <c r="D71" s="21">
        <f>D69+10350+1600</f>
        <v>30457</v>
      </c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9"/>
      <c r="Q71" s="2">
        <v>11200</v>
      </c>
      <c r="R71" s="2"/>
      <c r="S71" s="2"/>
      <c r="T71" s="2"/>
      <c r="U71" s="2"/>
      <c r="V71" s="2">
        <v>13072</v>
      </c>
      <c r="W71" s="2">
        <v>700</v>
      </c>
      <c r="X71" s="21">
        <v>3416</v>
      </c>
      <c r="Y71" s="21">
        <f>B71+C71+D71+V71+W71+X71+1</f>
        <v>190822.20269999999</v>
      </c>
      <c r="Z71" s="9"/>
      <c r="AA71" s="21">
        <f>Y71+Z71</f>
        <v>190822.20269999999</v>
      </c>
    </row>
    <row r="72" spans="1:27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>
      <c r="A73" s="8" t="s">
        <v>23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>
      <c r="A74" s="7" t="s">
        <v>58</v>
      </c>
      <c r="B74" s="29">
        <v>53435</v>
      </c>
      <c r="C74" s="21">
        <v>16537</v>
      </c>
      <c r="D74" s="21">
        <f>E74+F74+G74+H74+I74+J74+K74+L74+M74+N74+O74+P74+U74</f>
        <v>3847</v>
      </c>
      <c r="E74" s="2"/>
      <c r="F74" s="2"/>
      <c r="G74" s="2">
        <v>1296</v>
      </c>
      <c r="H74" s="21">
        <v>1024</v>
      </c>
      <c r="I74" s="2"/>
      <c r="J74" s="2"/>
      <c r="K74" s="2">
        <v>390</v>
      </c>
      <c r="L74" s="2"/>
      <c r="M74" s="21">
        <v>450</v>
      </c>
      <c r="N74" s="2"/>
      <c r="O74" s="2"/>
      <c r="P74" s="22">
        <f>Q74+R74+S74+T74</f>
        <v>687</v>
      </c>
      <c r="Q74" s="9"/>
      <c r="R74" s="2">
        <v>580</v>
      </c>
      <c r="S74" s="2">
        <v>5</v>
      </c>
      <c r="T74" s="2">
        <v>102</v>
      </c>
      <c r="U74" s="2"/>
      <c r="V74" s="21">
        <v>4981</v>
      </c>
      <c r="W74" s="21"/>
      <c r="X74" s="21">
        <v>3157</v>
      </c>
      <c r="Y74" s="21">
        <f>B74+C74+D74+V74+W74+X74</f>
        <v>81957</v>
      </c>
      <c r="Z74" s="21"/>
      <c r="AA74" s="21">
        <f>Y74+Z74</f>
        <v>81957</v>
      </c>
    </row>
    <row r="75" spans="1:27">
      <c r="A75" s="7" t="s">
        <v>59</v>
      </c>
      <c r="B75" s="3">
        <v>59210</v>
      </c>
      <c r="C75" s="21">
        <f>B75*0.3098</f>
        <v>18343.258000000002</v>
      </c>
      <c r="D75" s="21">
        <f>E75+F75+G75+H75+I75+J75+K75+L75+M75+N75+O75+P75+U75</f>
        <v>10587</v>
      </c>
      <c r="E75" s="2"/>
      <c r="F75" s="2"/>
      <c r="G75" s="2">
        <v>1283</v>
      </c>
      <c r="H75" s="21">
        <v>1817</v>
      </c>
      <c r="I75" s="2"/>
      <c r="J75" s="2"/>
      <c r="K75" s="2">
        <v>1360</v>
      </c>
      <c r="L75" s="2"/>
      <c r="M75" s="21">
        <v>1610</v>
      </c>
      <c r="N75" s="2"/>
      <c r="O75" s="2">
        <v>100</v>
      </c>
      <c r="P75" s="21">
        <f>Q75+R75+S75+T75</f>
        <v>3417</v>
      </c>
      <c r="Q75" s="2">
        <v>1060</v>
      </c>
      <c r="R75" s="2">
        <v>2357</v>
      </c>
      <c r="S75" s="2"/>
      <c r="T75" s="2"/>
      <c r="U75" s="2">
        <v>1000</v>
      </c>
      <c r="V75" s="21">
        <v>5472</v>
      </c>
      <c r="W75" s="21"/>
      <c r="X75" s="21">
        <v>2754</v>
      </c>
      <c r="Y75" s="21">
        <f>B75+C75+D75+V75+W75+X75</f>
        <v>96366.258000000002</v>
      </c>
      <c r="Z75" s="2">
        <v>1000</v>
      </c>
      <c r="AA75" s="21">
        <f>Y75+Z75</f>
        <v>97366.258000000002</v>
      </c>
    </row>
    <row r="76" spans="1:27">
      <c r="A76" s="7" t="s">
        <v>61</v>
      </c>
      <c r="B76" s="21">
        <f>B75*0.98+450</f>
        <v>58475.799999999996</v>
      </c>
      <c r="C76" s="21">
        <f>B76*0.3098</f>
        <v>18115.80284</v>
      </c>
      <c r="D76" s="21">
        <f>D74+660+500</f>
        <v>5007</v>
      </c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9"/>
      <c r="Q76" s="33">
        <v>660</v>
      </c>
      <c r="R76" s="2"/>
      <c r="S76" s="2"/>
      <c r="T76" s="2"/>
      <c r="U76" s="2"/>
      <c r="V76" s="21">
        <v>4560</v>
      </c>
      <c r="W76" s="2"/>
      <c r="X76" s="21">
        <v>2754</v>
      </c>
      <c r="Y76" s="21">
        <f>B76+C76+D76+V76+W76+X76</f>
        <v>88912.602839999992</v>
      </c>
      <c r="Z76" s="2"/>
      <c r="AA76" s="21">
        <f>Y76+Z76</f>
        <v>88912.602839999992</v>
      </c>
    </row>
    <row r="77" spans="1:2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>
      <c r="A78" s="8" t="s">
        <v>24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>
      <c r="A79" s="7" t="s">
        <v>58</v>
      </c>
      <c r="B79" s="3">
        <v>62384</v>
      </c>
      <c r="C79" s="2">
        <v>18159</v>
      </c>
      <c r="D79" s="2">
        <f>E79+F79+G79+H79+I79+J79+K79+L79+M79+N79+O79+P79+U79</f>
        <v>9290</v>
      </c>
      <c r="E79" s="2"/>
      <c r="F79" s="2"/>
      <c r="G79" s="2">
        <v>1597</v>
      </c>
      <c r="H79" s="21">
        <v>1408</v>
      </c>
      <c r="I79" s="2"/>
      <c r="J79" s="2"/>
      <c r="K79" s="2">
        <v>515</v>
      </c>
      <c r="L79" s="2"/>
      <c r="M79" s="2">
        <v>2612</v>
      </c>
      <c r="N79" s="2"/>
      <c r="O79" s="2">
        <v>63</v>
      </c>
      <c r="P79" s="21">
        <f>Q79+R79+S79+T79</f>
        <v>2665</v>
      </c>
      <c r="Q79" s="21">
        <v>500</v>
      </c>
      <c r="R79" s="21">
        <v>2065</v>
      </c>
      <c r="S79" s="2">
        <v>100</v>
      </c>
      <c r="T79" s="2"/>
      <c r="U79" s="21">
        <v>430</v>
      </c>
      <c r="V79" s="2">
        <v>9036</v>
      </c>
      <c r="W79" s="2"/>
      <c r="X79" s="2">
        <v>463</v>
      </c>
      <c r="Y79" s="2">
        <f>B79+C79+D79+V79+W79+X79</f>
        <v>99332</v>
      </c>
      <c r="Z79" s="2"/>
      <c r="AA79" s="2">
        <f>Y79+Z79</f>
        <v>99332</v>
      </c>
    </row>
    <row r="80" spans="1:27">
      <c r="A80" s="7" t="s">
        <v>59</v>
      </c>
      <c r="B80" s="3">
        <v>68016</v>
      </c>
      <c r="C80" s="21">
        <f>B80*0.3098</f>
        <v>21071.356800000001</v>
      </c>
      <c r="D80" s="21">
        <f>E80+F80+G80+H80+I80+J80+K80+L80+M80+N80+O80+P80+U80</f>
        <v>31026</v>
      </c>
      <c r="E80" s="2"/>
      <c r="F80" s="2"/>
      <c r="G80" s="2">
        <v>2020</v>
      </c>
      <c r="H80" s="21">
        <v>4135</v>
      </c>
      <c r="I80" s="2"/>
      <c r="J80" s="2">
        <v>63</v>
      </c>
      <c r="K80" s="2">
        <v>5250</v>
      </c>
      <c r="L80" s="9"/>
      <c r="M80" s="2">
        <v>3170</v>
      </c>
      <c r="N80" s="2"/>
      <c r="O80" s="2">
        <v>500</v>
      </c>
      <c r="P80" s="21">
        <f>Q80+R80+S80+T80</f>
        <v>7966</v>
      </c>
      <c r="Q80" s="21">
        <v>4822</v>
      </c>
      <c r="R80" s="21">
        <v>2976</v>
      </c>
      <c r="S80" s="2">
        <v>168</v>
      </c>
      <c r="T80" s="2"/>
      <c r="U80" s="2">
        <v>7922</v>
      </c>
      <c r="V80" s="2">
        <v>9120</v>
      </c>
      <c r="W80" s="2">
        <v>460</v>
      </c>
      <c r="X80" s="2">
        <v>2068</v>
      </c>
      <c r="Y80" s="2">
        <f>B80+C80+D80+V80+W80+X80</f>
        <v>131761.35680000001</v>
      </c>
      <c r="Z80" s="21">
        <v>4850</v>
      </c>
      <c r="AA80" s="21">
        <f>Y80+Z80</f>
        <v>136611.35680000001</v>
      </c>
    </row>
    <row r="81" spans="1:27">
      <c r="A81" s="7" t="s">
        <v>61</v>
      </c>
      <c r="B81" s="21">
        <f>B80*0.98+600</f>
        <v>67255.679999999993</v>
      </c>
      <c r="C81" s="21">
        <f>B81*0.3098</f>
        <v>20835.809664</v>
      </c>
      <c r="D81" s="21">
        <f>D79+3110+500</f>
        <v>12900</v>
      </c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9"/>
      <c r="Q81" s="2">
        <v>3610</v>
      </c>
      <c r="R81" s="2"/>
      <c r="S81" s="2"/>
      <c r="T81" s="2"/>
      <c r="U81" s="2"/>
      <c r="V81" s="2">
        <v>5776</v>
      </c>
      <c r="W81" s="2"/>
      <c r="X81" s="34">
        <v>1500</v>
      </c>
      <c r="Y81" s="21">
        <f>B81+C81+D81+V81+W81+X81+1</f>
        <v>108268.48966399999</v>
      </c>
      <c r="Z81" s="2"/>
      <c r="AA81" s="21">
        <f>Y81+Z81</f>
        <v>108268.48966399999</v>
      </c>
    </row>
    <row r="82" spans="1:27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>
      <c r="A83" s="8" t="s">
        <v>25</v>
      </c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>
      <c r="A84" s="7" t="s">
        <v>58</v>
      </c>
      <c r="B84" s="29">
        <v>110114</v>
      </c>
      <c r="C84" s="2">
        <v>33943</v>
      </c>
      <c r="D84" s="2">
        <f>E84+F84+G84+H84+I84+J84+K84+L84+M84+N84+O84+P84+U84</f>
        <v>27711</v>
      </c>
      <c r="E84" s="2"/>
      <c r="F84" s="2"/>
      <c r="G84" s="21">
        <v>3244</v>
      </c>
      <c r="H84" s="21">
        <v>3280</v>
      </c>
      <c r="I84" s="2"/>
      <c r="J84" s="2"/>
      <c r="K84" s="2">
        <v>940</v>
      </c>
      <c r="L84" s="9"/>
      <c r="M84" s="21">
        <v>5196</v>
      </c>
      <c r="N84" s="2"/>
      <c r="O84" s="2"/>
      <c r="P84" s="21">
        <f>Q84+R84+S84</f>
        <v>14771</v>
      </c>
      <c r="Q84" s="2">
        <v>6690</v>
      </c>
      <c r="R84" s="2">
        <v>8081</v>
      </c>
      <c r="S84" s="2"/>
      <c r="T84" s="2"/>
      <c r="U84" s="2">
        <v>280</v>
      </c>
      <c r="V84" s="21">
        <v>21084</v>
      </c>
      <c r="W84" s="9"/>
      <c r="X84" s="2">
        <v>6545</v>
      </c>
      <c r="Y84" s="21">
        <f>B84+C84+D84+V84+W84+X84</f>
        <v>199397</v>
      </c>
      <c r="Z84" s="2"/>
      <c r="AA84" s="2">
        <f>Y84+Z84</f>
        <v>199397</v>
      </c>
    </row>
    <row r="85" spans="1:27">
      <c r="A85" s="7" t="s">
        <v>59</v>
      </c>
      <c r="B85" s="29">
        <v>117680</v>
      </c>
      <c r="C85" s="21">
        <f>B85*0.3098</f>
        <v>36457.264000000003</v>
      </c>
      <c r="D85" s="2">
        <f>E85+F85+G85+H85+I85+J85+K85+L85+M85+N85+O85+P85+U85</f>
        <v>68493</v>
      </c>
      <c r="E85" s="2"/>
      <c r="F85" s="2"/>
      <c r="G85" s="21">
        <v>3875</v>
      </c>
      <c r="H85" s="2">
        <v>4891</v>
      </c>
      <c r="I85" s="2"/>
      <c r="J85" s="2">
        <v>72</v>
      </c>
      <c r="K85" s="2">
        <v>5786</v>
      </c>
      <c r="L85" s="9"/>
      <c r="M85" s="21">
        <v>16389</v>
      </c>
      <c r="N85" s="2"/>
      <c r="O85" s="2"/>
      <c r="P85" s="21">
        <f>Q85+R85+S85+T85</f>
        <v>36860</v>
      </c>
      <c r="Q85" s="21">
        <v>18450</v>
      </c>
      <c r="R85" s="21">
        <v>18410</v>
      </c>
      <c r="S85" s="2"/>
      <c r="T85" s="2"/>
      <c r="U85" s="2">
        <v>620</v>
      </c>
      <c r="V85" s="21">
        <v>21280</v>
      </c>
      <c r="W85" s="21"/>
      <c r="X85" s="21">
        <v>6551</v>
      </c>
      <c r="Y85" s="2">
        <f>B85+C85+D85+V85+W85+X85</f>
        <v>250461.264</v>
      </c>
      <c r="Z85" s="9"/>
      <c r="AA85" s="2">
        <f>Y85+Z85</f>
        <v>250461.264</v>
      </c>
    </row>
    <row r="86" spans="1:27">
      <c r="A86" s="7" t="s">
        <v>61</v>
      </c>
      <c r="B86" s="21">
        <f>B85*0.98+600</f>
        <v>115926.39999999999</v>
      </c>
      <c r="C86" s="21">
        <f>B86*0.3098</f>
        <v>35913.998720000003</v>
      </c>
      <c r="D86" s="21">
        <f>D84+7740+1100</f>
        <v>36551</v>
      </c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9"/>
      <c r="Q86" s="2">
        <v>14430</v>
      </c>
      <c r="R86" s="2"/>
      <c r="S86" s="2"/>
      <c r="T86" s="2"/>
      <c r="U86" s="2"/>
      <c r="V86" s="21">
        <v>14896</v>
      </c>
      <c r="W86" s="2"/>
      <c r="X86" s="2">
        <v>6545</v>
      </c>
      <c r="Y86" s="21">
        <f>B86+C86+D86+V86+W86+X86</f>
        <v>209832.39872</v>
      </c>
      <c r="Z86" s="9"/>
      <c r="AA86" s="21">
        <f>Y86+Z86</f>
        <v>209832.39872</v>
      </c>
    </row>
    <row r="87" spans="1:27">
      <c r="A87" s="8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>
      <c r="A88" s="8" t="s">
        <v>26</v>
      </c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>
      <c r="A89" s="7" t="s">
        <v>58</v>
      </c>
      <c r="B89" s="3">
        <v>106030</v>
      </c>
      <c r="C89" s="2">
        <v>32849</v>
      </c>
      <c r="D89" s="2">
        <f>E89+F89+G89+H89+I89+J89+K89+L89+M89+N89+O89+P89+U89</f>
        <v>22270</v>
      </c>
      <c r="E89" s="9"/>
      <c r="F89" s="2"/>
      <c r="G89" s="2">
        <v>2056</v>
      </c>
      <c r="H89" s="21">
        <v>3321</v>
      </c>
      <c r="I89" s="2"/>
      <c r="J89" s="2"/>
      <c r="K89" s="2">
        <v>586</v>
      </c>
      <c r="L89" s="9"/>
      <c r="M89" s="21">
        <v>1665</v>
      </c>
      <c r="N89" s="2"/>
      <c r="O89" s="2"/>
      <c r="P89" s="21">
        <f>Q89+R89+S89+T89</f>
        <v>13872</v>
      </c>
      <c r="Q89" s="2">
        <v>5209</v>
      </c>
      <c r="R89" s="21">
        <v>7028</v>
      </c>
      <c r="S89" s="2">
        <v>200</v>
      </c>
      <c r="T89" s="2">
        <v>1435</v>
      </c>
      <c r="U89" s="2">
        <v>770</v>
      </c>
      <c r="V89" s="2">
        <v>18072</v>
      </c>
      <c r="W89" s="2"/>
      <c r="X89" s="2"/>
      <c r="Y89" s="2">
        <f>B89+C89+D89+V89+W89+X89</f>
        <v>179221</v>
      </c>
      <c r="Z89" s="2"/>
      <c r="AA89" s="2">
        <f>Y89+Z89</f>
        <v>179221</v>
      </c>
    </row>
    <row r="90" spans="1:27">
      <c r="A90" s="7" t="s">
        <v>59</v>
      </c>
      <c r="B90" s="3">
        <v>121169</v>
      </c>
      <c r="C90" s="21">
        <f>B90*0.3098</f>
        <v>37538.156200000005</v>
      </c>
      <c r="D90" s="2">
        <f>E90+F90+G90+H90+I90+J90+K90+L90+M90+N90+O90+P90+U90</f>
        <v>60534</v>
      </c>
      <c r="E90" s="2"/>
      <c r="F90" s="2"/>
      <c r="G90" s="2">
        <v>1629</v>
      </c>
      <c r="H90" s="2">
        <v>12242</v>
      </c>
      <c r="I90" s="2"/>
      <c r="J90" s="2">
        <v>116</v>
      </c>
      <c r="K90" s="2">
        <v>3080</v>
      </c>
      <c r="L90" s="9"/>
      <c r="M90" s="2">
        <v>7900</v>
      </c>
      <c r="N90" s="2"/>
      <c r="O90" s="21">
        <v>300</v>
      </c>
      <c r="P90" s="21">
        <f>Q90+R90+S90+T90</f>
        <v>34546</v>
      </c>
      <c r="Q90" s="2">
        <v>20591</v>
      </c>
      <c r="R90" s="2">
        <v>13605</v>
      </c>
      <c r="S90" s="2">
        <v>350</v>
      </c>
      <c r="T90" s="2"/>
      <c r="U90" s="2">
        <v>721</v>
      </c>
      <c r="V90" s="2">
        <v>18240</v>
      </c>
      <c r="W90" s="9"/>
      <c r="X90" s="2"/>
      <c r="Y90" s="2">
        <f>B90+C90+D90+V90+W90+X90</f>
        <v>237481.1562</v>
      </c>
      <c r="Z90" s="2"/>
      <c r="AA90" s="2">
        <f>Y90+Z90</f>
        <v>237481.1562</v>
      </c>
    </row>
    <row r="91" spans="1:27">
      <c r="A91" s="7" t="s">
        <v>61</v>
      </c>
      <c r="B91" s="21">
        <f>B90*0.98+600</f>
        <v>119345.62</v>
      </c>
      <c r="C91" s="21">
        <f>B91*0.3098</f>
        <v>36973.273075999998</v>
      </c>
      <c r="D91" s="21">
        <f>D89+8400+1500</f>
        <v>32170</v>
      </c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9"/>
      <c r="Q91" s="2">
        <v>13609</v>
      </c>
      <c r="R91" s="2"/>
      <c r="S91" s="2"/>
      <c r="T91" s="2"/>
      <c r="U91" s="2"/>
      <c r="V91" s="2">
        <v>15808</v>
      </c>
      <c r="W91" s="2"/>
      <c r="X91" s="2"/>
      <c r="Y91" s="21">
        <f>B91+C91+D91+V91+W91+X91</f>
        <v>204296.89307599998</v>
      </c>
      <c r="Z91" s="9"/>
      <c r="AA91" s="21">
        <f>Y91+Z91</f>
        <v>204296.89307599998</v>
      </c>
    </row>
    <row r="92" spans="1:27">
      <c r="A92" s="8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>
      <c r="A93" s="8" t="s">
        <v>27</v>
      </c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>
      <c r="A94" s="7" t="s">
        <v>58</v>
      </c>
      <c r="B94" s="29">
        <v>49815</v>
      </c>
      <c r="C94" s="21">
        <v>15433</v>
      </c>
      <c r="D94" s="2">
        <f>E94+F94+G94+H94+I94+J94+K94+L94+M94+N94+O94+P94+U94</f>
        <v>7210</v>
      </c>
      <c r="E94" s="9"/>
      <c r="F94" s="9"/>
      <c r="G94" s="21">
        <v>1400</v>
      </c>
      <c r="H94" s="21">
        <v>1066</v>
      </c>
      <c r="I94" s="9"/>
      <c r="J94" s="9"/>
      <c r="K94" s="21">
        <v>373</v>
      </c>
      <c r="L94" s="21"/>
      <c r="M94" s="21">
        <v>306</v>
      </c>
      <c r="N94" s="9"/>
      <c r="O94" s="9"/>
      <c r="P94" s="21">
        <f>Q94+R94+S94+T94</f>
        <v>3496</v>
      </c>
      <c r="Q94" s="21">
        <v>661</v>
      </c>
      <c r="R94" s="21">
        <v>2174</v>
      </c>
      <c r="S94" s="21">
        <v>20</v>
      </c>
      <c r="T94" s="21">
        <v>641</v>
      </c>
      <c r="U94" s="21">
        <v>569</v>
      </c>
      <c r="V94" s="21">
        <v>10166</v>
      </c>
      <c r="W94" s="9"/>
      <c r="X94" s="2">
        <v>2780</v>
      </c>
      <c r="Y94" s="21">
        <f>B94+C94+D94+V94+W94+X94</f>
        <v>85404</v>
      </c>
      <c r="Z94" s="21"/>
      <c r="AA94" s="21">
        <f>Y94+Z94</f>
        <v>85404</v>
      </c>
    </row>
    <row r="95" spans="1:27">
      <c r="A95" s="7" t="s">
        <v>59</v>
      </c>
      <c r="B95" s="29">
        <v>55875</v>
      </c>
      <c r="C95" s="21">
        <f>B95*0.3098</f>
        <v>17310.075000000001</v>
      </c>
      <c r="D95" s="2">
        <f>E95+F95+G95+H95+I95+J95+K95+L95+M95+N95+O95+P95+U95</f>
        <v>17246</v>
      </c>
      <c r="E95" s="2"/>
      <c r="F95" s="2"/>
      <c r="G95" s="21">
        <v>1827</v>
      </c>
      <c r="H95" s="2">
        <v>3627</v>
      </c>
      <c r="I95" s="2"/>
      <c r="J95" s="2"/>
      <c r="K95" s="2">
        <v>1338</v>
      </c>
      <c r="L95" s="2"/>
      <c r="M95" s="21">
        <v>4589</v>
      </c>
      <c r="N95" s="2"/>
      <c r="O95" s="9"/>
      <c r="P95" s="21">
        <f>Q95+R95+S95+T95</f>
        <v>5633</v>
      </c>
      <c r="Q95" s="2">
        <v>3303</v>
      </c>
      <c r="R95" s="21">
        <v>2305</v>
      </c>
      <c r="S95" s="2">
        <v>25</v>
      </c>
      <c r="T95" s="2"/>
      <c r="U95" s="2">
        <v>232</v>
      </c>
      <c r="V95" s="2">
        <v>9120</v>
      </c>
      <c r="W95" s="2"/>
      <c r="X95" s="2">
        <v>3289</v>
      </c>
      <c r="Y95" s="2">
        <f>B95+C95+D95+V95+W95+X95</f>
        <v>102840.075</v>
      </c>
      <c r="Z95" s="2">
        <v>6600</v>
      </c>
      <c r="AA95" s="2">
        <f>Y95+Z95</f>
        <v>109440.075</v>
      </c>
    </row>
    <row r="96" spans="1:27">
      <c r="A96" s="7" t="s">
        <v>61</v>
      </c>
      <c r="B96" s="21">
        <f>B95*0.98+600</f>
        <v>55357.5</v>
      </c>
      <c r="C96" s="21">
        <f>B96*0.3098</f>
        <v>17149.753500000003</v>
      </c>
      <c r="D96" s="21">
        <f>D94+1200+700</f>
        <v>9110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21">
        <v>1861</v>
      </c>
      <c r="R96" s="9"/>
      <c r="S96" s="9"/>
      <c r="T96" s="9"/>
      <c r="U96" s="9"/>
      <c r="V96" s="21">
        <v>9424</v>
      </c>
      <c r="W96" s="9"/>
      <c r="X96" s="21">
        <v>2780</v>
      </c>
      <c r="Y96" s="21">
        <f>B96+C96+D96+V96+W96+X96+1</f>
        <v>93822.253500000006</v>
      </c>
      <c r="Z96" s="9"/>
      <c r="AA96" s="21">
        <f>Y96+Z96</f>
        <v>93822.253500000006</v>
      </c>
    </row>
    <row r="97" spans="1:27">
      <c r="A97" s="8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>
      <c r="A98" s="8" t="s">
        <v>28</v>
      </c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>
      <c r="A99" s="7" t="s">
        <v>58</v>
      </c>
      <c r="B99" s="29">
        <v>81615</v>
      </c>
      <c r="C99" s="2">
        <v>25284</v>
      </c>
      <c r="D99" s="21">
        <f>E99+F99+G99+H99+I99+J99+K99+L99+M99+N99+O99+P99+U99</f>
        <v>59915</v>
      </c>
      <c r="E99" s="2"/>
      <c r="F99" s="2"/>
      <c r="G99" s="2">
        <v>2719</v>
      </c>
      <c r="H99" s="21">
        <v>6481</v>
      </c>
      <c r="I99" s="2"/>
      <c r="J99" s="2"/>
      <c r="K99" s="2">
        <v>2938</v>
      </c>
      <c r="L99" s="9"/>
      <c r="M99" s="21">
        <v>3181</v>
      </c>
      <c r="N99" s="2"/>
      <c r="O99" s="9"/>
      <c r="P99" s="21">
        <f>Q99+R99+S99</f>
        <v>44596</v>
      </c>
      <c r="Q99" s="21">
        <v>33153</v>
      </c>
      <c r="R99" s="21">
        <v>10253</v>
      </c>
      <c r="S99" s="21">
        <v>1190</v>
      </c>
      <c r="T99" s="9"/>
      <c r="U99" s="2"/>
      <c r="V99" s="21">
        <v>29280</v>
      </c>
      <c r="W99" s="2"/>
      <c r="X99" s="2"/>
      <c r="Y99" s="21">
        <f>++B99+C99+D99+V99+W99+X99</f>
        <v>196094</v>
      </c>
      <c r="Z99" s="21"/>
      <c r="AA99" s="21">
        <f>Y99+Z99</f>
        <v>196094</v>
      </c>
    </row>
    <row r="100" spans="1:27">
      <c r="A100" s="7" t="s">
        <v>59</v>
      </c>
      <c r="B100" s="3">
        <v>90435</v>
      </c>
      <c r="C100" s="21">
        <f>B100*0.3098</f>
        <v>28016.763000000003</v>
      </c>
      <c r="D100" s="21">
        <f>E100+F100+G100+H100+I100+J100+K100+L100+M100+N100+O100+P100+U100</f>
        <v>57846</v>
      </c>
      <c r="E100" s="2"/>
      <c r="F100" s="2"/>
      <c r="G100" s="2">
        <v>2918</v>
      </c>
      <c r="H100" s="2">
        <v>6775</v>
      </c>
      <c r="I100" s="2"/>
      <c r="J100" s="2"/>
      <c r="K100" s="2">
        <v>3506</v>
      </c>
      <c r="L100" s="2"/>
      <c r="M100" s="21">
        <v>2014</v>
      </c>
      <c r="N100" s="2"/>
      <c r="O100" s="2">
        <v>290</v>
      </c>
      <c r="P100" s="21">
        <f>Q100+R100+S100+T100</f>
        <v>42343</v>
      </c>
      <c r="Q100" s="2">
        <v>31169</v>
      </c>
      <c r="R100" s="21">
        <v>9952</v>
      </c>
      <c r="S100" s="2">
        <v>1222</v>
      </c>
      <c r="T100" s="2"/>
      <c r="U100" s="2"/>
      <c r="V100" s="2">
        <v>26998</v>
      </c>
      <c r="W100" s="2"/>
      <c r="X100" s="2"/>
      <c r="Y100" s="2">
        <f>++B100+C100+D100+V100+W100+X100</f>
        <v>203295.76300000001</v>
      </c>
      <c r="Z100" s="2">
        <v>16100</v>
      </c>
      <c r="AA100" s="2">
        <f>Y100+Z100</f>
        <v>219395.76300000001</v>
      </c>
    </row>
    <row r="101" spans="1:27">
      <c r="A101" s="7" t="s">
        <v>61</v>
      </c>
      <c r="B101" s="21">
        <f>B100*0.98+600</f>
        <v>89226.3</v>
      </c>
      <c r="C101" s="21">
        <f>B101*0.3098</f>
        <v>27642.307740000004</v>
      </c>
      <c r="D101" s="21">
        <f>D100+1800</f>
        <v>59646</v>
      </c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9"/>
      <c r="Q101" s="2">
        <v>31169</v>
      </c>
      <c r="R101" s="2">
        <v>9952</v>
      </c>
      <c r="S101" s="2"/>
      <c r="T101" s="2"/>
      <c r="U101" s="2"/>
      <c r="V101" s="21">
        <v>26998</v>
      </c>
      <c r="W101" s="2"/>
      <c r="X101" s="2"/>
      <c r="Y101" s="21">
        <f>++B101+C101+D101+V101+W101+X101-1</f>
        <v>203511.60774000001</v>
      </c>
      <c r="Z101" s="9"/>
      <c r="AA101" s="21">
        <f>Y101+Z101</f>
        <v>203511.60774000001</v>
      </c>
    </row>
    <row r="102" spans="1:27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9"/>
      <c r="Z102" s="9"/>
      <c r="AA102" s="9"/>
    </row>
    <row r="103" spans="1:27">
      <c r="A103" s="8" t="s">
        <v>29</v>
      </c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>
      <c r="A104" s="7" t="s">
        <v>58</v>
      </c>
      <c r="B104" s="29">
        <v>60791</v>
      </c>
      <c r="C104" s="2">
        <v>18854</v>
      </c>
      <c r="D104" s="2">
        <f>E104+F104+G104+H104+I104+J104+K104+L104+M104+N104+O104+P104+U104</f>
        <v>332223</v>
      </c>
      <c r="E104" s="2"/>
      <c r="F104" s="2"/>
      <c r="G104" s="21">
        <v>1961</v>
      </c>
      <c r="H104" s="21">
        <v>6713</v>
      </c>
      <c r="I104" s="2"/>
      <c r="J104" s="2">
        <v>145</v>
      </c>
      <c r="K104" s="2">
        <v>3880</v>
      </c>
      <c r="L104" s="9"/>
      <c r="M104" s="21">
        <v>260183</v>
      </c>
      <c r="N104" s="2"/>
      <c r="O104" s="2">
        <v>522</v>
      </c>
      <c r="P104" s="21">
        <f>Q104+R104+S104</f>
        <v>58387</v>
      </c>
      <c r="Q104" s="2"/>
      <c r="R104" s="21">
        <v>58387</v>
      </c>
      <c r="S104" s="2"/>
      <c r="T104" s="2"/>
      <c r="U104" s="21">
        <v>432</v>
      </c>
      <c r="V104" s="2">
        <v>68454.3</v>
      </c>
      <c r="W104" s="2"/>
      <c r="X104" s="2"/>
      <c r="Y104" s="2">
        <f>B104+C104+D104+V104+W104+X104</f>
        <v>480322.3</v>
      </c>
      <c r="Z104" s="2"/>
      <c r="AA104" s="2">
        <f>Y104+Z104</f>
        <v>480322.3</v>
      </c>
    </row>
    <row r="105" spans="1:27">
      <c r="A105" s="7" t="s">
        <v>59</v>
      </c>
      <c r="B105" s="3">
        <v>70036</v>
      </c>
      <c r="C105" s="21">
        <f>B105*0.3098</f>
        <v>21697.1528</v>
      </c>
      <c r="D105" s="2">
        <f>E105+F105+G105+H105+I105+J105+K105+L105+M105+N105+O105+P105+U105</f>
        <v>279550</v>
      </c>
      <c r="E105" s="2"/>
      <c r="F105" s="2"/>
      <c r="G105" s="21">
        <v>1750</v>
      </c>
      <c r="H105" s="21">
        <v>5368</v>
      </c>
      <c r="I105" s="2"/>
      <c r="J105" s="2">
        <v>242</v>
      </c>
      <c r="K105" s="2">
        <v>2157</v>
      </c>
      <c r="L105" s="9"/>
      <c r="M105" s="2">
        <v>215213</v>
      </c>
      <c r="N105" s="2"/>
      <c r="O105" s="21">
        <v>420</v>
      </c>
      <c r="P105" s="21">
        <f>Q105+R105+S105</f>
        <v>54000</v>
      </c>
      <c r="Q105" s="22"/>
      <c r="R105" s="21">
        <v>54000</v>
      </c>
      <c r="S105" s="2"/>
      <c r="T105" s="2"/>
      <c r="U105" s="21">
        <v>400</v>
      </c>
      <c r="V105" s="2">
        <v>68400</v>
      </c>
      <c r="W105" s="2"/>
      <c r="X105" s="2"/>
      <c r="Y105" s="21">
        <f>B105+C105+D105+V105+W105+X105</f>
        <v>439683.15279999998</v>
      </c>
      <c r="Z105" s="9"/>
      <c r="AA105" s="21">
        <f>Y105+Z105</f>
        <v>439683.15279999998</v>
      </c>
    </row>
    <row r="106" spans="1:27">
      <c r="A106" s="7" t="s">
        <v>61</v>
      </c>
      <c r="B106" s="34">
        <f>B105*0.98+1200</f>
        <v>69835.28</v>
      </c>
      <c r="C106" s="34">
        <f>C105*0.98+372</f>
        <v>21635.209744</v>
      </c>
      <c r="D106" s="21">
        <f>D105+400</f>
        <v>279950</v>
      </c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9"/>
      <c r="Q106" s="2"/>
      <c r="R106" s="2"/>
      <c r="S106" s="2"/>
      <c r="T106" s="2"/>
      <c r="U106" s="2"/>
      <c r="V106" s="2">
        <v>69920</v>
      </c>
      <c r="W106" s="2"/>
      <c r="X106" s="2"/>
      <c r="Y106" s="21">
        <f>B106+C106+D106+V106+W106+X106</f>
        <v>441340.48974400002</v>
      </c>
      <c r="Z106" s="9"/>
      <c r="AA106" s="21">
        <f>Y106+Z106</f>
        <v>441340.48974400002</v>
      </c>
    </row>
    <row r="107" spans="1:27">
      <c r="A107" s="7"/>
      <c r="B107" s="10"/>
      <c r="C107" s="10"/>
      <c r="D107" s="9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9"/>
      <c r="Z107" s="9"/>
      <c r="AA107" s="9"/>
    </row>
    <row r="108" spans="1:27">
      <c r="A108" s="7"/>
      <c r="B108" s="3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9"/>
      <c r="Z108" s="9"/>
      <c r="AA108" s="9"/>
    </row>
    <row r="109" spans="1:27">
      <c r="A109" s="8" t="s">
        <v>31</v>
      </c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>
      <c r="A110" s="7" t="s">
        <v>58</v>
      </c>
      <c r="B110" s="21">
        <f t="shared" ref="B110:D111" si="0">B8+B13+B18+B23+B28+B33+B38+B43+B48+B59+B64+B69+B74+B79+B84+B89+B94+B99+B104+B54</f>
        <v>2957910</v>
      </c>
      <c r="C110" s="21">
        <f t="shared" si="0"/>
        <v>909373</v>
      </c>
      <c r="D110" s="21">
        <f t="shared" si="0"/>
        <v>859883</v>
      </c>
      <c r="E110" s="9"/>
      <c r="F110" s="9"/>
      <c r="G110" s="9">
        <f t="shared" ref="G110:O110" si="1">G8+G13+G18+G23+G28+G33+G38+G43+G48+G59+G64+G69+G74+G79+G84+G89+G94+G99+G104+G54</f>
        <v>49475.8</v>
      </c>
      <c r="H110" s="21">
        <f t="shared" si="1"/>
        <v>69015</v>
      </c>
      <c r="I110" s="9">
        <f t="shared" si="1"/>
        <v>0</v>
      </c>
      <c r="J110" s="21">
        <f t="shared" si="1"/>
        <v>8445</v>
      </c>
      <c r="K110" s="21">
        <f t="shared" si="1"/>
        <v>33773</v>
      </c>
      <c r="L110" s="21">
        <f t="shared" si="1"/>
        <v>200</v>
      </c>
      <c r="M110" s="21">
        <f t="shared" si="1"/>
        <v>289157</v>
      </c>
      <c r="N110" s="21">
        <f t="shared" si="1"/>
        <v>500</v>
      </c>
      <c r="O110" s="21">
        <f t="shared" si="1"/>
        <v>2545</v>
      </c>
      <c r="P110" s="32">
        <f>Q110+R110+S110+T110</f>
        <v>347692.7</v>
      </c>
      <c r="Q110" s="21">
        <f t="shared" ref="Q110:AA110" si="2">Q8+Q13+Q18+Q23+Q28+Q33+Q38+Q43+Q48+Q59+Q64+Q69+Q74+Q79+Q84+Q89+Q94+Q99+Q104+Q54</f>
        <v>156171.70000000001</v>
      </c>
      <c r="R110" s="21">
        <f t="shared" si="2"/>
        <v>178231</v>
      </c>
      <c r="S110" s="21">
        <f t="shared" si="2"/>
        <v>7900</v>
      </c>
      <c r="T110" s="21">
        <f t="shared" si="2"/>
        <v>5390</v>
      </c>
      <c r="U110" s="21">
        <f t="shared" si="2"/>
        <v>59079.5</v>
      </c>
      <c r="V110" s="21">
        <f t="shared" si="2"/>
        <v>210626.3</v>
      </c>
      <c r="W110" s="21">
        <f t="shared" si="2"/>
        <v>7350</v>
      </c>
      <c r="X110" s="21">
        <f t="shared" si="2"/>
        <v>23853</v>
      </c>
      <c r="Y110" s="21">
        <f t="shared" si="2"/>
        <v>4968995.3</v>
      </c>
      <c r="Z110" s="21">
        <f t="shared" si="2"/>
        <v>15860</v>
      </c>
      <c r="AA110" s="21">
        <f t="shared" si="2"/>
        <v>4984855.3</v>
      </c>
    </row>
    <row r="111" spans="1:27">
      <c r="A111" s="7" t="s">
        <v>59</v>
      </c>
      <c r="B111" s="21">
        <f t="shared" si="0"/>
        <v>3229030</v>
      </c>
      <c r="C111" s="21">
        <f t="shared" si="0"/>
        <v>1000353.517</v>
      </c>
      <c r="D111" s="21">
        <f t="shared" si="0"/>
        <v>1314318</v>
      </c>
      <c r="E111" s="20"/>
      <c r="F111" s="20"/>
      <c r="G111" s="21">
        <f t="shared" ref="G111:O111" si="3">G9+G14+G19+G24+G29+G34+G39+G44+G49+G60+G65+G70+G75+G80+G85+G90+G95+G100+G105+G55</f>
        <v>69055</v>
      </c>
      <c r="H111" s="21">
        <f t="shared" si="3"/>
        <v>129516</v>
      </c>
      <c r="I111" s="21">
        <f t="shared" si="3"/>
        <v>600</v>
      </c>
      <c r="J111" s="21">
        <f t="shared" si="3"/>
        <v>23199</v>
      </c>
      <c r="K111" s="21">
        <f t="shared" si="3"/>
        <v>92006</v>
      </c>
      <c r="L111" s="21">
        <f t="shared" si="3"/>
        <v>1691</v>
      </c>
      <c r="M111" s="21">
        <f t="shared" si="3"/>
        <v>275380</v>
      </c>
      <c r="N111" s="21">
        <f t="shared" si="3"/>
        <v>4480</v>
      </c>
      <c r="O111" s="21">
        <f t="shared" si="3"/>
        <v>10350</v>
      </c>
      <c r="P111" s="32">
        <f>Q111+R111+S111+T111</f>
        <v>499334</v>
      </c>
      <c r="Q111" s="21">
        <f t="shared" ref="Q111:AA111" si="4">Q9+Q14+Q19+Q24+Q29+Q34+Q39+Q44+Q49+Q60+Q65+Q70+Q75+Q80+Q85+Q90+Q95+Q100+Q105+Q55</f>
        <v>253699</v>
      </c>
      <c r="R111" s="21">
        <f t="shared" si="4"/>
        <v>228950</v>
      </c>
      <c r="S111" s="21">
        <f t="shared" si="4"/>
        <v>13685</v>
      </c>
      <c r="T111" s="21">
        <f t="shared" si="4"/>
        <v>3000</v>
      </c>
      <c r="U111" s="21">
        <f t="shared" si="4"/>
        <v>208707</v>
      </c>
      <c r="V111" s="21">
        <f t="shared" si="4"/>
        <v>208486</v>
      </c>
      <c r="W111" s="21">
        <f t="shared" si="4"/>
        <v>9952</v>
      </c>
      <c r="X111" s="21">
        <f t="shared" si="4"/>
        <v>25163</v>
      </c>
      <c r="Y111" s="21">
        <f t="shared" si="4"/>
        <v>5787302.5170000019</v>
      </c>
      <c r="Z111" s="21">
        <f t="shared" si="4"/>
        <v>117055</v>
      </c>
      <c r="AA111" s="21">
        <f t="shared" si="4"/>
        <v>5904357.5170000019</v>
      </c>
    </row>
    <row r="112" spans="1:27">
      <c r="A112" s="7" t="s">
        <v>61</v>
      </c>
      <c r="B112" s="21">
        <f>B10+B15+B20+B25+B30+B35+B40+B45+B51+B61+B66+B71+B76+B81+B86+B91+B96+B101+B106+B56</f>
        <v>3182787.62</v>
      </c>
      <c r="C112" s="21">
        <f>C10+C15+C20+C25+C30+C35+C40+C45+C51+C61+C66+C71+C76+C81+C86+C91+C96+C101+C106+C56</f>
        <v>986028.88112399995</v>
      </c>
      <c r="D112" s="21">
        <f>D10+D15+D20+D25+D30+D35+D40+D45+D51+D61+D66+D71+D76+D81+D86+D91+D96+D101+D106+D56</f>
        <v>887295</v>
      </c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20"/>
      <c r="Q112" s="9"/>
      <c r="R112" s="9"/>
      <c r="S112" s="9"/>
      <c r="T112" s="9"/>
      <c r="U112" s="9"/>
      <c r="V112" s="21">
        <f>V10+V15+V20+V25+V30+V35+V40+V45+V51+V61+V66+V71+V76+V81+V86+V91+V96+V101+V106+V56</f>
        <v>191158</v>
      </c>
      <c r="W112" s="9"/>
      <c r="X112" s="21">
        <f>X10+X15+X20+X25+X30+X35+X40+X45+X51+X61+X66+X71+X76+X81+X86+X91+X96+X101+X106+X56</f>
        <v>23277</v>
      </c>
      <c r="Y112" s="21">
        <f>Y10+Y15+Y20+Y25+Y30+Y35+Y40+Y45+Y51+Y61+Y66+Y71+Y76+Y81+Y86+Y91+Y96+Y101+Y106+Y56-1</f>
        <v>5271246.5011240002</v>
      </c>
      <c r="Z112" s="9"/>
      <c r="AA112" s="21">
        <f>AA10+AA15+AA20+AA25+AA30+AA35+AA40+AA45+AA51+AA61+AA66+AA71+AA76+AA81+AA86+AA91+AA96+AA101+AA106+AA56-1</f>
        <v>5271246.5011240002</v>
      </c>
    </row>
  </sheetData>
  <phoneticPr fontId="0" type="noConversion"/>
  <pageMargins left="0.70866141732283472" right="0" top="0.39370078740157483" bottom="0" header="0.51181102362204722" footer="0.51181102362204722"/>
  <pageSetup paperSize="8" scale="9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Reda</cp:lastModifiedBy>
  <cp:lastPrinted>2016-01-15T12:02:57Z</cp:lastPrinted>
  <dcterms:created xsi:type="dcterms:W3CDTF">2009-10-21T07:37:17Z</dcterms:created>
  <dcterms:modified xsi:type="dcterms:W3CDTF">2016-01-21T07:31:27Z</dcterms:modified>
</cp:coreProperties>
</file>